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118" windowHeight="8893" firstSheet="78" activeTab="88"/>
  </bookViews>
  <sheets>
    <sheet name="August 2016" sheetId="1" r:id="rId1"/>
    <sheet name="September 2016" sheetId="2" r:id="rId2"/>
    <sheet name="October 2016" sheetId="3" r:id="rId3"/>
    <sheet name="November 2016" sheetId="4" r:id="rId4"/>
    <sheet name="December 2016" sheetId="5" r:id="rId5"/>
    <sheet name="January 2017" sheetId="6" r:id="rId6"/>
    <sheet name="February 2017" sheetId="7" r:id="rId7"/>
    <sheet name="March 2017" sheetId="9" r:id="rId8"/>
    <sheet name=" March 2017 supp" sheetId="8" r:id="rId9"/>
    <sheet name="April 2017" sheetId="10" r:id="rId10"/>
    <sheet name="May 17" sheetId="11" r:id="rId11"/>
    <sheet name="June 17" sheetId="12" r:id="rId12"/>
    <sheet name="July 17" sheetId="13" r:id="rId13"/>
    <sheet name="Aug 17" sheetId="14" r:id="rId14"/>
    <sheet name="Aug 17 supp" sheetId="15" r:id="rId15"/>
    <sheet name="Sept 17" sheetId="16" r:id="rId16"/>
    <sheet name="Oct 17" sheetId="17" r:id="rId17"/>
    <sheet name="Nov 17" sheetId="18" r:id="rId18"/>
    <sheet name="Nov 17 Supp" sheetId="19" r:id="rId19"/>
    <sheet name="Dec 17" sheetId="20" r:id="rId20"/>
    <sheet name="Dec 17 Supp" sheetId="21" r:id="rId21"/>
    <sheet name="Jan 18" sheetId="22" r:id="rId22"/>
    <sheet name="Jan 18 Supp" sheetId="23" r:id="rId23"/>
    <sheet name="Feb 18" sheetId="24" r:id="rId24"/>
    <sheet name="Feb 18 supp" sheetId="25" r:id="rId25"/>
    <sheet name="Mar 18" sheetId="26" r:id="rId26"/>
    <sheet name="Apr 18" sheetId="28" r:id="rId27"/>
    <sheet name="May 18" sheetId="29" r:id="rId28"/>
    <sheet name="May 18 Supp" sheetId="30" r:id="rId29"/>
    <sheet name="June 18" sheetId="27" r:id="rId30"/>
    <sheet name="July 18" sheetId="31" r:id="rId31"/>
    <sheet name="July 18 supp" sheetId="32" r:id="rId32"/>
    <sheet name="Aug 18" sheetId="33" r:id="rId33"/>
    <sheet name="Aug 18 Supp" sheetId="34" r:id="rId34"/>
    <sheet name="Sept 18" sheetId="35" r:id="rId35"/>
    <sheet name="Sept 18 Supp" sheetId="36" r:id="rId36"/>
    <sheet name="Oct 18" sheetId="37" r:id="rId37"/>
    <sheet name="Oct 18 Supp" sheetId="38" r:id="rId38"/>
    <sheet name="Nov 18" sheetId="39" r:id="rId39"/>
    <sheet name="Nov 18 Supp" sheetId="40" r:id="rId40"/>
    <sheet name="Dec 18" sheetId="41" r:id="rId41"/>
    <sheet name="Dec 18 supp" sheetId="42" r:id="rId42"/>
    <sheet name="January 19" sheetId="43" r:id="rId43"/>
    <sheet name="January 19 Supp" sheetId="44" r:id="rId44"/>
    <sheet name="February 19" sheetId="45" r:id="rId45"/>
    <sheet name="February 19 Supp" sheetId="46" r:id="rId46"/>
    <sheet name="March 19" sheetId="47" r:id="rId47"/>
    <sheet name="March 19 Supp" sheetId="48" r:id="rId48"/>
    <sheet name="April 19" sheetId="49" r:id="rId49"/>
    <sheet name="April 19 Supp" sheetId="50" r:id="rId50"/>
    <sheet name="May 19 " sheetId="51" r:id="rId51"/>
    <sheet name="May 19 Supp" sheetId="52" r:id="rId52"/>
    <sheet name="June 19" sheetId="53" r:id="rId53"/>
    <sheet name="July 19" sheetId="55" r:id="rId54"/>
    <sheet name="July 19 Supp" sheetId="56" r:id="rId55"/>
    <sheet name="August 19" sheetId="57" r:id="rId56"/>
    <sheet name="August 19 Supp" sheetId="58" r:id="rId57"/>
    <sheet name="September 19 " sheetId="59" r:id="rId58"/>
    <sheet name="September 19 Supp" sheetId="60" r:id="rId59"/>
    <sheet name="October 19" sheetId="70" r:id="rId60"/>
    <sheet name="October 19 Supp" sheetId="61" r:id="rId61"/>
    <sheet name="November 19" sheetId="62" r:id="rId62"/>
    <sheet name="November 19 Supp" sheetId="63" r:id="rId63"/>
    <sheet name="December 19" sheetId="64" r:id="rId64"/>
    <sheet name="December 2019 Supp" sheetId="65" r:id="rId65"/>
    <sheet name="January 20" sheetId="66" r:id="rId66"/>
    <sheet name="January 20 Supp" sheetId="67" r:id="rId67"/>
    <sheet name="February 20" sheetId="68" r:id="rId68"/>
    <sheet name="February 20 Supp" sheetId="69" r:id="rId69"/>
    <sheet name="March 20" sheetId="75" r:id="rId70"/>
    <sheet name=" March 20 Supp" sheetId="71" r:id="rId71"/>
    <sheet name="April 20" sheetId="72" r:id="rId72"/>
    <sheet name="May 20" sheetId="73" r:id="rId73"/>
    <sheet name="June 20" sheetId="74" r:id="rId74"/>
    <sheet name="July 20" sheetId="76" r:id="rId75"/>
    <sheet name="August 20" sheetId="77" r:id="rId76"/>
    <sheet name="September 20" sheetId="78" r:id="rId77"/>
    <sheet name="October 20" sheetId="79" r:id="rId78"/>
    <sheet name="November 20" sheetId="80" r:id="rId79"/>
    <sheet name="December 20" sheetId="81" r:id="rId80"/>
    <sheet name="January 21" sheetId="82" r:id="rId81"/>
    <sheet name="February 21" sheetId="83" r:id="rId82"/>
    <sheet name="March 21" sheetId="84" r:id="rId83"/>
    <sheet name="March supp 21" sheetId="85" r:id="rId84"/>
    <sheet name="April 21" sheetId="86" r:id="rId85"/>
    <sheet name="May 21" sheetId="87" r:id="rId86"/>
    <sheet name="June 21" sheetId="88" r:id="rId87"/>
    <sheet name="July 21" sheetId="89" r:id="rId88"/>
    <sheet name="Aug 21" sheetId="90" r:id="rId89"/>
  </sheets>
  <externalReferences>
    <externalReference r:id="rId90"/>
  </externalReferences>
  <definedNames>
    <definedName name="_xlnm.Print_Area" localSheetId="0">'August 2016'!$A$1:$E$101</definedName>
    <definedName name="_xlnm.Print_Area" localSheetId="2">'October 2016'!$A$1:$E$105</definedName>
    <definedName name="_xlnm.Print_Area" localSheetId="1">'September 2016'!$A$1:$E$108</definedName>
  </definedNames>
  <calcPr calcId="152511"/>
</workbook>
</file>

<file path=xl/calcChain.xml><?xml version="1.0" encoding="utf-8"?>
<calcChain xmlns="http://schemas.openxmlformats.org/spreadsheetml/2006/main">
  <c r="E111" i="90" l="1"/>
  <c r="D111" i="90"/>
  <c r="C111" i="90"/>
  <c r="E105" i="90"/>
  <c r="D105" i="90"/>
  <c r="C105" i="90"/>
  <c r="E100" i="90"/>
  <c r="D100" i="90"/>
  <c r="C100" i="90"/>
  <c r="E95" i="90"/>
  <c r="D95" i="90"/>
  <c r="C95" i="90"/>
  <c r="E91" i="90"/>
  <c r="D91" i="90"/>
  <c r="C91" i="90"/>
  <c r="E87" i="90"/>
  <c r="D87" i="90"/>
  <c r="C87" i="90"/>
  <c r="E82" i="90"/>
  <c r="D82" i="90"/>
  <c r="C82" i="90"/>
  <c r="E71" i="90"/>
  <c r="D71" i="90"/>
  <c r="C71" i="90"/>
  <c r="E64" i="90"/>
  <c r="D64" i="90"/>
  <c r="C64" i="90"/>
  <c r="E55" i="90"/>
  <c r="D55" i="90"/>
  <c r="C55" i="90"/>
  <c r="E42" i="90"/>
  <c r="D42" i="90"/>
  <c r="C42" i="90"/>
  <c r="E25" i="90"/>
  <c r="D25" i="90"/>
  <c r="C25" i="90"/>
  <c r="E12" i="90"/>
  <c r="D12" i="90"/>
  <c r="C12" i="90"/>
  <c r="E100" i="89"/>
  <c r="D100" i="89"/>
  <c r="C100" i="89"/>
  <c r="E94" i="89"/>
  <c r="D94" i="89"/>
  <c r="C94" i="89"/>
  <c r="E90" i="89"/>
  <c r="D90" i="89"/>
  <c r="C90" i="89"/>
  <c r="E85" i="89"/>
  <c r="D85" i="89"/>
  <c r="C85" i="89"/>
  <c r="E81" i="89"/>
  <c r="D81" i="89"/>
  <c r="C81" i="89"/>
  <c r="E77" i="89"/>
  <c r="D77" i="89"/>
  <c r="C77" i="89"/>
  <c r="E72" i="89"/>
  <c r="D72" i="89"/>
  <c r="C72" i="89"/>
  <c r="E61" i="89"/>
  <c r="D61" i="89"/>
  <c r="C61" i="89"/>
  <c r="E54" i="89"/>
  <c r="D54" i="89"/>
  <c r="C54" i="89"/>
  <c r="E47" i="89"/>
  <c r="D47" i="89"/>
  <c r="C47" i="89"/>
  <c r="E38" i="89"/>
  <c r="D38" i="89"/>
  <c r="C38" i="89"/>
  <c r="E22" i="89"/>
  <c r="D22" i="89"/>
  <c r="C22" i="89"/>
  <c r="E10" i="89"/>
  <c r="D10" i="89"/>
  <c r="C10" i="89"/>
  <c r="C113" i="90" l="1"/>
  <c r="E113" i="90"/>
  <c r="D113" i="90"/>
  <c r="C102" i="89"/>
  <c r="E102" i="89"/>
  <c r="D102" i="89"/>
  <c r="E108" i="88"/>
  <c r="D108" i="88"/>
  <c r="C108" i="88"/>
  <c r="E102" i="88"/>
  <c r="D102" i="88"/>
  <c r="C102" i="88"/>
  <c r="E98" i="88"/>
  <c r="D98" i="88"/>
  <c r="C98" i="88"/>
  <c r="E92" i="88"/>
  <c r="D92" i="88"/>
  <c r="C92" i="88"/>
  <c r="E88" i="88"/>
  <c r="D88" i="88"/>
  <c r="C88" i="88"/>
  <c r="E83" i="88"/>
  <c r="D83" i="88"/>
  <c r="C83" i="88"/>
  <c r="E79" i="88"/>
  <c r="D79" i="88"/>
  <c r="C79" i="88"/>
  <c r="E70" i="88"/>
  <c r="D70" i="88"/>
  <c r="C70" i="88"/>
  <c r="E62" i="88"/>
  <c r="D62" i="88"/>
  <c r="C62" i="88"/>
  <c r="E56" i="88"/>
  <c r="D56" i="88"/>
  <c r="C56" i="88"/>
  <c r="E45" i="88"/>
  <c r="D45" i="88"/>
  <c r="C45" i="88"/>
  <c r="E23" i="88"/>
  <c r="D23" i="88"/>
  <c r="C23" i="88"/>
  <c r="E10" i="88"/>
  <c r="D10" i="88"/>
  <c r="C10" i="88"/>
  <c r="C110" i="88" l="1"/>
  <c r="E110" i="88"/>
  <c r="D110" i="88"/>
  <c r="E98" i="87"/>
  <c r="D98" i="87"/>
  <c r="C98" i="87"/>
  <c r="E92" i="87"/>
  <c r="D92" i="87"/>
  <c r="C92" i="87"/>
  <c r="E87" i="87"/>
  <c r="D87" i="87"/>
  <c r="C87" i="87"/>
  <c r="E81" i="87"/>
  <c r="D81" i="87"/>
  <c r="C81" i="87"/>
  <c r="E77" i="87"/>
  <c r="D77" i="87"/>
  <c r="C77" i="87"/>
  <c r="E70" i="87"/>
  <c r="D70" i="87"/>
  <c r="C70" i="87"/>
  <c r="E66" i="87"/>
  <c r="D66" i="87"/>
  <c r="C66" i="87"/>
  <c r="E54" i="87"/>
  <c r="D54" i="87"/>
  <c r="C54" i="87"/>
  <c r="E47" i="87"/>
  <c r="D47" i="87"/>
  <c r="C47" i="87"/>
  <c r="E42" i="87"/>
  <c r="D42" i="87"/>
  <c r="C42" i="87"/>
  <c r="E35" i="87"/>
  <c r="D35" i="87"/>
  <c r="C35" i="87"/>
  <c r="E23" i="87"/>
  <c r="D23" i="87"/>
  <c r="C23" i="87"/>
  <c r="E11" i="87"/>
  <c r="D11" i="87"/>
  <c r="C11" i="87"/>
  <c r="E52" i="86"/>
  <c r="D52" i="86"/>
  <c r="C52" i="86"/>
  <c r="E45" i="86"/>
  <c r="D45" i="86"/>
  <c r="C45" i="86"/>
  <c r="E37" i="86"/>
  <c r="D37" i="86"/>
  <c r="C37" i="86"/>
  <c r="E32" i="86"/>
  <c r="D32" i="86"/>
  <c r="C32" i="86"/>
  <c r="E27" i="86"/>
  <c r="D27" i="86"/>
  <c r="C27" i="86"/>
  <c r="E22" i="86"/>
  <c r="D22" i="86"/>
  <c r="C22" i="86"/>
  <c r="E16" i="86"/>
  <c r="D16" i="86"/>
  <c r="C16" i="86"/>
  <c r="E6" i="86"/>
  <c r="D6" i="86"/>
  <c r="C6" i="86"/>
  <c r="C54" i="86" s="1"/>
  <c r="E100" i="87" l="1"/>
  <c r="C100" i="87"/>
  <c r="D100" i="87"/>
  <c r="D54" i="86"/>
  <c r="E54" i="86"/>
  <c r="E58" i="85"/>
  <c r="D58" i="85"/>
  <c r="C58" i="85"/>
  <c r="E54" i="85"/>
  <c r="D54" i="85"/>
  <c r="C54" i="85"/>
  <c r="E50" i="85"/>
  <c r="D50" i="85"/>
  <c r="C50" i="85"/>
  <c r="E45" i="85"/>
  <c r="D45" i="85"/>
  <c r="C45" i="85"/>
  <c r="E39" i="85"/>
  <c r="D39" i="85"/>
  <c r="C39" i="85"/>
  <c r="E33" i="85"/>
  <c r="D33" i="85"/>
  <c r="C33" i="85"/>
  <c r="E27" i="85"/>
  <c r="D27" i="85"/>
  <c r="C27" i="85"/>
  <c r="E20" i="85"/>
  <c r="D20" i="85"/>
  <c r="C20" i="85"/>
  <c r="E14" i="85"/>
  <c r="D14" i="85"/>
  <c r="C14" i="85"/>
  <c r="E8" i="85"/>
  <c r="D8" i="85"/>
  <c r="C8" i="85"/>
  <c r="E104" i="84"/>
  <c r="D104" i="84"/>
  <c r="C104" i="84"/>
  <c r="E98" i="84"/>
  <c r="D98" i="84"/>
  <c r="C98" i="84"/>
  <c r="E94" i="84"/>
  <c r="D94" i="84"/>
  <c r="C94" i="84"/>
  <c r="E89" i="84"/>
  <c r="D89" i="84"/>
  <c r="C89" i="84"/>
  <c r="E85" i="84"/>
  <c r="D85" i="84"/>
  <c r="C85" i="84"/>
  <c r="E81" i="84"/>
  <c r="D81" i="84"/>
  <c r="C81" i="84"/>
  <c r="E74" i="84"/>
  <c r="D74" i="84"/>
  <c r="C74" i="84"/>
  <c r="E66" i="84"/>
  <c r="D66" i="84"/>
  <c r="C66" i="84"/>
  <c r="E59" i="84"/>
  <c r="D59" i="84"/>
  <c r="C59" i="84"/>
  <c r="E50" i="84"/>
  <c r="D50" i="84"/>
  <c r="C50" i="84"/>
  <c r="E38" i="84"/>
  <c r="D38" i="84"/>
  <c r="C38" i="84"/>
  <c r="E20" i="84"/>
  <c r="D20" i="84"/>
  <c r="C20" i="84"/>
  <c r="E9" i="84"/>
  <c r="D9" i="84"/>
  <c r="C9" i="84"/>
  <c r="E92" i="83"/>
  <c r="D92" i="83"/>
  <c r="C92" i="83"/>
  <c r="E86" i="83"/>
  <c r="D86" i="83"/>
  <c r="C86" i="83"/>
  <c r="E81" i="83"/>
  <c r="D81" i="83"/>
  <c r="C81" i="83"/>
  <c r="E76" i="83"/>
  <c r="D76" i="83"/>
  <c r="C76" i="83"/>
  <c r="E72" i="83"/>
  <c r="D72" i="83"/>
  <c r="C72" i="83"/>
  <c r="E68" i="83"/>
  <c r="D68" i="83"/>
  <c r="C68" i="83"/>
  <c r="E64" i="83"/>
  <c r="D64" i="83"/>
  <c r="C64" i="83"/>
  <c r="E56" i="83"/>
  <c r="D56" i="83"/>
  <c r="C56" i="83"/>
  <c r="E49" i="83"/>
  <c r="D49" i="83"/>
  <c r="C49" i="83"/>
  <c r="E44" i="83"/>
  <c r="D44" i="83"/>
  <c r="C44" i="83"/>
  <c r="E37" i="83"/>
  <c r="D37" i="83"/>
  <c r="C37" i="83"/>
  <c r="E28" i="83"/>
  <c r="D28" i="83"/>
  <c r="C28" i="83"/>
  <c r="E9" i="83"/>
  <c r="D9" i="83"/>
  <c r="C9" i="83"/>
  <c r="E105" i="82"/>
  <c r="D105" i="82"/>
  <c r="C105" i="82"/>
  <c r="E99" i="82"/>
  <c r="D99" i="82"/>
  <c r="C99" i="82"/>
  <c r="E95" i="82"/>
  <c r="D95" i="82"/>
  <c r="C95" i="82"/>
  <c r="E90" i="82"/>
  <c r="D90" i="82"/>
  <c r="C90" i="82"/>
  <c r="E86" i="82"/>
  <c r="D86" i="82"/>
  <c r="C86" i="82"/>
  <c r="E78" i="82"/>
  <c r="D78" i="82"/>
  <c r="C78" i="82"/>
  <c r="E73" i="82"/>
  <c r="D73" i="82"/>
  <c r="C73" i="82"/>
  <c r="E61" i="82"/>
  <c r="D61" i="82"/>
  <c r="C61" i="82"/>
  <c r="E53" i="82"/>
  <c r="D53" i="82"/>
  <c r="C53" i="82"/>
  <c r="E47" i="82"/>
  <c r="D47" i="82"/>
  <c r="C47" i="82"/>
  <c r="E37" i="82"/>
  <c r="D37" i="82"/>
  <c r="C37" i="82"/>
  <c r="E25" i="82"/>
  <c r="D25" i="82"/>
  <c r="C25" i="82"/>
  <c r="E12" i="82"/>
  <c r="D12" i="82"/>
  <c r="C12" i="82"/>
  <c r="C60" i="85" l="1"/>
  <c r="D60" i="85"/>
  <c r="E60" i="85"/>
  <c r="E106" i="84"/>
  <c r="C106" i="84"/>
  <c r="D106" i="84"/>
  <c r="C94" i="83"/>
  <c r="E94" i="83"/>
  <c r="D94" i="83"/>
  <c r="E107" i="82"/>
  <c r="C107" i="82"/>
  <c r="D107" i="82"/>
  <c r="E93" i="81"/>
  <c r="D93" i="81"/>
  <c r="C93" i="81"/>
  <c r="E87" i="81"/>
  <c r="D87" i="81"/>
  <c r="C87" i="81"/>
  <c r="E83" i="81"/>
  <c r="D83" i="81"/>
  <c r="C83" i="81"/>
  <c r="E79" i="81"/>
  <c r="D79" i="81"/>
  <c r="C79" i="81"/>
  <c r="E75" i="81"/>
  <c r="D75" i="81"/>
  <c r="C75" i="81"/>
  <c r="E70" i="81"/>
  <c r="D70" i="81"/>
  <c r="C70" i="81"/>
  <c r="E64" i="81"/>
  <c r="D64" i="81"/>
  <c r="C64" i="81"/>
  <c r="E55" i="81"/>
  <c r="D55" i="81"/>
  <c r="C55" i="81"/>
  <c r="E47" i="81"/>
  <c r="D47" i="81"/>
  <c r="C47" i="81"/>
  <c r="E43" i="81"/>
  <c r="D43" i="81"/>
  <c r="C43" i="81"/>
  <c r="E36" i="81"/>
  <c r="D36" i="81"/>
  <c r="C36" i="81"/>
  <c r="E28" i="81"/>
  <c r="D28" i="81"/>
  <c r="C28" i="81"/>
  <c r="E11" i="81"/>
  <c r="D11" i="81"/>
  <c r="C11" i="81"/>
  <c r="E95" i="81" l="1"/>
  <c r="C95" i="81"/>
  <c r="D95" i="81"/>
  <c r="E101" i="80"/>
  <c r="D101" i="80"/>
  <c r="C101" i="80"/>
  <c r="E95" i="80"/>
  <c r="D95" i="80"/>
  <c r="C95" i="80"/>
  <c r="E90" i="80"/>
  <c r="D90" i="80"/>
  <c r="C90" i="80"/>
  <c r="E86" i="80"/>
  <c r="D86" i="80"/>
  <c r="C86" i="80"/>
  <c r="E82" i="80"/>
  <c r="D82" i="80"/>
  <c r="C82" i="80"/>
  <c r="E75" i="80"/>
  <c r="D75" i="80"/>
  <c r="C75" i="80"/>
  <c r="E71" i="80"/>
  <c r="D71" i="80"/>
  <c r="C71" i="80"/>
  <c r="E62" i="80"/>
  <c r="D62" i="80"/>
  <c r="C62" i="80"/>
  <c r="E55" i="80"/>
  <c r="D55" i="80"/>
  <c r="C55" i="80"/>
  <c r="E48" i="80"/>
  <c r="D48" i="80"/>
  <c r="C48" i="80"/>
  <c r="E40" i="80"/>
  <c r="D40" i="80"/>
  <c r="C40" i="80"/>
  <c r="E29" i="80"/>
  <c r="D29" i="80"/>
  <c r="C29" i="80"/>
  <c r="E10" i="80"/>
  <c r="D10" i="80"/>
  <c r="C10" i="80"/>
  <c r="E102" i="79"/>
  <c r="D102" i="79"/>
  <c r="C102" i="79"/>
  <c r="E96" i="79"/>
  <c r="D96" i="79"/>
  <c r="C96" i="79"/>
  <c r="E92" i="79"/>
  <c r="D92" i="79"/>
  <c r="C92" i="79"/>
  <c r="E88" i="79"/>
  <c r="D88" i="79"/>
  <c r="C88" i="79"/>
  <c r="E84" i="79"/>
  <c r="D84" i="79"/>
  <c r="C84" i="79"/>
  <c r="E78" i="79"/>
  <c r="D78" i="79"/>
  <c r="C78" i="79"/>
  <c r="E74" i="79"/>
  <c r="D74" i="79"/>
  <c r="C74" i="79"/>
  <c r="E63" i="79"/>
  <c r="D63" i="79"/>
  <c r="C63" i="79"/>
  <c r="E56" i="79"/>
  <c r="D56" i="79"/>
  <c r="C56" i="79"/>
  <c r="E51" i="79"/>
  <c r="D51" i="79"/>
  <c r="C51" i="79"/>
  <c r="E40" i="79"/>
  <c r="D40" i="79"/>
  <c r="C40" i="79"/>
  <c r="E28" i="79"/>
  <c r="D28" i="79"/>
  <c r="C28" i="79"/>
  <c r="E13" i="79"/>
  <c r="D13" i="79"/>
  <c r="C13" i="79"/>
  <c r="E92" i="78"/>
  <c r="D92" i="78"/>
  <c r="C92" i="78"/>
  <c r="E84" i="78"/>
  <c r="D84" i="78"/>
  <c r="C84" i="78"/>
  <c r="E80" i="78"/>
  <c r="D80" i="78"/>
  <c r="C80" i="78"/>
  <c r="E76" i="78"/>
  <c r="D76" i="78"/>
  <c r="C76" i="78"/>
  <c r="E72" i="78"/>
  <c r="D72" i="78"/>
  <c r="C72" i="78"/>
  <c r="E68" i="78"/>
  <c r="D68" i="78"/>
  <c r="C68" i="78"/>
  <c r="E64" i="78"/>
  <c r="D64" i="78"/>
  <c r="C64" i="78"/>
  <c r="E55" i="78"/>
  <c r="D55" i="78"/>
  <c r="C55" i="78"/>
  <c r="E48" i="78"/>
  <c r="D48" i="78"/>
  <c r="C48" i="78"/>
  <c r="E43" i="78"/>
  <c r="D43" i="78"/>
  <c r="C43" i="78"/>
  <c r="E35" i="78"/>
  <c r="D35" i="78"/>
  <c r="C35" i="78"/>
  <c r="E23" i="78"/>
  <c r="D23" i="78"/>
  <c r="C23" i="78"/>
  <c r="E10" i="78"/>
  <c r="D10" i="78"/>
  <c r="C10" i="78"/>
  <c r="E103" i="80" l="1"/>
  <c r="C103" i="80"/>
  <c r="D103" i="80"/>
  <c r="C104" i="79"/>
  <c r="E104" i="79"/>
  <c r="D104" i="79"/>
  <c r="E94" i="78"/>
  <c r="C94" i="78"/>
  <c r="D94" i="78"/>
  <c r="E87" i="76"/>
  <c r="D87" i="76"/>
  <c r="C87" i="76"/>
  <c r="E81" i="76"/>
  <c r="D81" i="76"/>
  <c r="C81" i="76"/>
  <c r="E77" i="76"/>
  <c r="D77" i="76"/>
  <c r="C77" i="76"/>
  <c r="E74" i="76"/>
  <c r="D74" i="76"/>
  <c r="C74" i="76"/>
  <c r="E70" i="76"/>
  <c r="D70" i="76"/>
  <c r="C70" i="76"/>
  <c r="E66" i="76"/>
  <c r="D66" i="76"/>
  <c r="C66" i="76"/>
  <c r="E62" i="76"/>
  <c r="D62" i="76"/>
  <c r="C62" i="76"/>
  <c r="E52" i="76"/>
  <c r="D52" i="76"/>
  <c r="C52" i="76"/>
  <c r="C89" i="76" s="1"/>
  <c r="E45" i="76"/>
  <c r="D45" i="76"/>
  <c r="C45" i="76"/>
  <c r="E41" i="76"/>
  <c r="D41" i="76"/>
  <c r="C41" i="76"/>
  <c r="E34" i="76"/>
  <c r="D34" i="76"/>
  <c r="C34" i="76"/>
  <c r="E24" i="76"/>
  <c r="D24" i="76"/>
  <c r="C24" i="76"/>
  <c r="E12" i="76"/>
  <c r="D12" i="76"/>
  <c r="C12" i="76"/>
  <c r="E104" i="77"/>
  <c r="D104" i="77"/>
  <c r="C104" i="77"/>
  <c r="E98" i="77"/>
  <c r="D98" i="77"/>
  <c r="C98" i="77"/>
  <c r="E94" i="77"/>
  <c r="D94" i="77"/>
  <c r="C94" i="77"/>
  <c r="E91" i="77"/>
  <c r="D91" i="77"/>
  <c r="C91" i="77"/>
  <c r="E87" i="77"/>
  <c r="D87" i="77"/>
  <c r="C87" i="77"/>
  <c r="E83" i="77"/>
  <c r="D83" i="77"/>
  <c r="C83" i="77"/>
  <c r="E79" i="77"/>
  <c r="D79" i="77"/>
  <c r="C79" i="77"/>
  <c r="E67" i="77"/>
  <c r="D67" i="77"/>
  <c r="C67" i="77"/>
  <c r="E60" i="77"/>
  <c r="D60" i="77"/>
  <c r="C60" i="77"/>
  <c r="E54" i="77"/>
  <c r="D54" i="77"/>
  <c r="C54" i="77"/>
  <c r="E41" i="77"/>
  <c r="D41" i="77"/>
  <c r="C41" i="77"/>
  <c r="E30" i="77"/>
  <c r="D30" i="77"/>
  <c r="C30" i="77"/>
  <c r="E15" i="77"/>
  <c r="D15" i="77"/>
  <c r="C15" i="77"/>
  <c r="E106" i="77" l="1"/>
  <c r="D106" i="77"/>
  <c r="C106" i="77"/>
  <c r="E89" i="76"/>
  <c r="D89" i="76"/>
  <c r="E99" i="74"/>
  <c r="D99" i="74"/>
  <c r="C99" i="74"/>
  <c r="E93" i="74"/>
  <c r="E101" i="74" s="1"/>
  <c r="D93" i="74"/>
  <c r="C93" i="74"/>
  <c r="E89" i="74"/>
  <c r="D89" i="74"/>
  <c r="C89" i="74"/>
  <c r="E83" i="74"/>
  <c r="D83" i="74"/>
  <c r="C83" i="74"/>
  <c r="E79" i="74"/>
  <c r="D79" i="74"/>
  <c r="C79" i="74"/>
  <c r="E75" i="74"/>
  <c r="D75" i="74"/>
  <c r="C75" i="74"/>
  <c r="E70" i="74"/>
  <c r="D70" i="74"/>
  <c r="C70" i="74"/>
  <c r="E58" i="74"/>
  <c r="D58" i="74"/>
  <c r="C58" i="74"/>
  <c r="E49" i="74"/>
  <c r="D49" i="74"/>
  <c r="C49" i="74"/>
  <c r="E44" i="74"/>
  <c r="D44" i="74"/>
  <c r="C44" i="74"/>
  <c r="E32" i="74"/>
  <c r="D32" i="74"/>
  <c r="C32" i="74"/>
  <c r="E22" i="74"/>
  <c r="D22" i="74"/>
  <c r="C22" i="74"/>
  <c r="E10" i="74"/>
  <c r="D10" i="74"/>
  <c r="C10" i="74"/>
  <c r="E85" i="73"/>
  <c r="D85" i="73"/>
  <c r="C85" i="73"/>
  <c r="E79" i="73"/>
  <c r="D79" i="73"/>
  <c r="C79" i="73"/>
  <c r="E75" i="73"/>
  <c r="D75" i="73"/>
  <c r="C75" i="73"/>
  <c r="E72" i="73"/>
  <c r="D72" i="73"/>
  <c r="C72" i="73"/>
  <c r="E68" i="73"/>
  <c r="D68" i="73"/>
  <c r="C68" i="73"/>
  <c r="E62" i="73"/>
  <c r="D62" i="73"/>
  <c r="C62" i="73"/>
  <c r="E58" i="73"/>
  <c r="D58" i="73"/>
  <c r="C58" i="73"/>
  <c r="E48" i="73"/>
  <c r="D48" i="73"/>
  <c r="C48" i="73"/>
  <c r="E41" i="73"/>
  <c r="D41" i="73"/>
  <c r="C41" i="73"/>
  <c r="E36" i="73"/>
  <c r="D36" i="73"/>
  <c r="C36" i="73"/>
  <c r="E28" i="73"/>
  <c r="D28" i="73"/>
  <c r="C28" i="73"/>
  <c r="E22" i="73"/>
  <c r="D22" i="73"/>
  <c r="C22" i="73"/>
  <c r="E9" i="73"/>
  <c r="D9" i="73"/>
  <c r="C9" i="73"/>
  <c r="E110" i="72"/>
  <c r="D110" i="72"/>
  <c r="C110" i="72"/>
  <c r="E104" i="72"/>
  <c r="D104" i="72"/>
  <c r="C104" i="72"/>
  <c r="E100" i="72"/>
  <c r="D100" i="72"/>
  <c r="C100" i="72"/>
  <c r="E97" i="72"/>
  <c r="D97" i="72"/>
  <c r="C97" i="72"/>
  <c r="E93" i="72"/>
  <c r="D93" i="72"/>
  <c r="C93" i="72"/>
  <c r="E89" i="72"/>
  <c r="D89" i="72"/>
  <c r="C89" i="72"/>
  <c r="E85" i="72"/>
  <c r="D85" i="72"/>
  <c r="C85" i="72"/>
  <c r="E76" i="72"/>
  <c r="D76" i="72"/>
  <c r="C76" i="72"/>
  <c r="E64" i="72"/>
  <c r="D64" i="72"/>
  <c r="C64" i="72"/>
  <c r="E60" i="72"/>
  <c r="D60" i="72"/>
  <c r="C60" i="72"/>
  <c r="E47" i="72"/>
  <c r="D47" i="72"/>
  <c r="C47" i="72"/>
  <c r="E34" i="72"/>
  <c r="D34" i="72"/>
  <c r="C34" i="72"/>
  <c r="E15" i="72"/>
  <c r="D15" i="72"/>
  <c r="C15" i="72"/>
  <c r="E51" i="71"/>
  <c r="D51" i="71"/>
  <c r="C51" i="71"/>
  <c r="E46" i="71"/>
  <c r="D46" i="71"/>
  <c r="C46" i="71"/>
  <c r="E42" i="71"/>
  <c r="D42" i="71"/>
  <c r="C42" i="71"/>
  <c r="E37" i="71"/>
  <c r="D37" i="71"/>
  <c r="C37" i="71"/>
  <c r="E32" i="71"/>
  <c r="D32" i="71"/>
  <c r="C32" i="71"/>
  <c r="E27" i="71"/>
  <c r="D27" i="71"/>
  <c r="C27" i="71"/>
  <c r="E16" i="71"/>
  <c r="D16" i="71"/>
  <c r="C16" i="71"/>
  <c r="E7" i="71"/>
  <c r="D7" i="71"/>
  <c r="D55" i="71" s="1"/>
  <c r="C7" i="71"/>
  <c r="E89" i="75"/>
  <c r="D89" i="75"/>
  <c r="C89" i="75"/>
  <c r="E83" i="75"/>
  <c r="D83" i="75"/>
  <c r="C83" i="75"/>
  <c r="E78" i="75"/>
  <c r="D78" i="75"/>
  <c r="C78" i="75"/>
  <c r="E75" i="75"/>
  <c r="D75" i="75"/>
  <c r="C75" i="75"/>
  <c r="E71" i="75"/>
  <c r="D71" i="75"/>
  <c r="C71" i="75"/>
  <c r="E64" i="75"/>
  <c r="D64" i="75"/>
  <c r="C64" i="75"/>
  <c r="E60" i="75"/>
  <c r="D60" i="75"/>
  <c r="C60" i="75"/>
  <c r="E55" i="75"/>
  <c r="D55" i="75"/>
  <c r="C55" i="75"/>
  <c r="E51" i="75"/>
  <c r="D51" i="75"/>
  <c r="C51" i="75"/>
  <c r="E41" i="75"/>
  <c r="D41" i="75"/>
  <c r="C41" i="75"/>
  <c r="E33" i="75"/>
  <c r="D33" i="75"/>
  <c r="C33" i="75"/>
  <c r="E21" i="75"/>
  <c r="D21" i="75"/>
  <c r="C21" i="75"/>
  <c r="E7" i="75"/>
  <c r="D7" i="75"/>
  <c r="C7" i="75"/>
  <c r="C101" i="74" l="1"/>
  <c r="D101" i="74"/>
  <c r="D87" i="73"/>
  <c r="E87" i="73"/>
  <c r="C87" i="73"/>
  <c r="D112" i="72"/>
  <c r="E112" i="72"/>
  <c r="C112" i="72"/>
  <c r="E55" i="71"/>
  <c r="C55" i="71"/>
  <c r="C91" i="75"/>
  <c r="D91" i="75"/>
  <c r="E91" i="75"/>
  <c r="E24" i="67"/>
  <c r="D24" i="67"/>
  <c r="C24" i="67"/>
  <c r="E26" i="69"/>
  <c r="D26" i="69"/>
  <c r="C26" i="69"/>
  <c r="E22" i="69"/>
  <c r="E29" i="69" s="1"/>
  <c r="D22" i="69"/>
  <c r="C22" i="69"/>
  <c r="E18" i="69"/>
  <c r="D18" i="69"/>
  <c r="C18" i="69"/>
  <c r="E14" i="69"/>
  <c r="D14" i="69"/>
  <c r="C14" i="69"/>
  <c r="E10" i="69"/>
  <c r="D10" i="69"/>
  <c r="C10" i="69"/>
  <c r="E106" i="68"/>
  <c r="D106" i="68"/>
  <c r="C106" i="68"/>
  <c r="E100" i="68"/>
  <c r="D100" i="68"/>
  <c r="C100" i="68"/>
  <c r="E95" i="68"/>
  <c r="D95" i="68"/>
  <c r="C95" i="68"/>
  <c r="E90" i="68"/>
  <c r="D90" i="68"/>
  <c r="C90" i="68"/>
  <c r="E86" i="68"/>
  <c r="D86" i="68"/>
  <c r="C86" i="68"/>
  <c r="E80" i="68"/>
  <c r="D80" i="68"/>
  <c r="C80" i="68"/>
  <c r="E73" i="68"/>
  <c r="D73" i="68"/>
  <c r="C73" i="68"/>
  <c r="E64" i="68"/>
  <c r="D64" i="68"/>
  <c r="C64" i="68"/>
  <c r="E57" i="68"/>
  <c r="D57" i="68"/>
  <c r="C57" i="68"/>
  <c r="E52" i="68"/>
  <c r="D52" i="68"/>
  <c r="C52" i="68"/>
  <c r="E43" i="68"/>
  <c r="D43" i="68"/>
  <c r="C43" i="68"/>
  <c r="E27" i="68"/>
  <c r="D27" i="68"/>
  <c r="C27" i="68"/>
  <c r="E12" i="68"/>
  <c r="E108" i="68" s="1"/>
  <c r="D12" i="68"/>
  <c r="C12" i="68"/>
  <c r="E22" i="67"/>
  <c r="D22" i="67"/>
  <c r="C22" i="67"/>
  <c r="E15" i="67"/>
  <c r="D15" i="67"/>
  <c r="C15" i="67"/>
  <c r="E11" i="67"/>
  <c r="D11" i="67"/>
  <c r="C11" i="67"/>
  <c r="E7" i="67"/>
  <c r="D7" i="67"/>
  <c r="C7" i="67"/>
  <c r="E82" i="66"/>
  <c r="D82" i="66"/>
  <c r="C82" i="66"/>
  <c r="E78" i="66"/>
  <c r="D78" i="66"/>
  <c r="C78" i="66"/>
  <c r="E75" i="66"/>
  <c r="D75" i="66"/>
  <c r="C75" i="66"/>
  <c r="E71" i="66"/>
  <c r="D71" i="66"/>
  <c r="C71" i="66"/>
  <c r="E67" i="66"/>
  <c r="D67" i="66"/>
  <c r="C67" i="66"/>
  <c r="E63" i="66"/>
  <c r="D63" i="66"/>
  <c r="C63" i="66"/>
  <c r="E53" i="66"/>
  <c r="D53" i="66"/>
  <c r="C53" i="66"/>
  <c r="E46" i="66"/>
  <c r="D46" i="66"/>
  <c r="C46" i="66"/>
  <c r="E42" i="66"/>
  <c r="D42" i="66"/>
  <c r="C42" i="66"/>
  <c r="E32" i="66"/>
  <c r="D32" i="66"/>
  <c r="C32" i="66"/>
  <c r="E22" i="66"/>
  <c r="D22" i="66"/>
  <c r="C22" i="66"/>
  <c r="E11" i="66"/>
  <c r="D11" i="66"/>
  <c r="C11" i="66"/>
  <c r="E31" i="65"/>
  <c r="C31" i="65"/>
  <c r="E25" i="65"/>
  <c r="D25" i="65"/>
  <c r="C25" i="65"/>
  <c r="E21" i="65"/>
  <c r="D21" i="65"/>
  <c r="C21" i="65"/>
  <c r="E17" i="65"/>
  <c r="D17" i="65"/>
  <c r="C17" i="65"/>
  <c r="E10" i="65"/>
  <c r="D10" i="65"/>
  <c r="C10" i="65"/>
  <c r="E6" i="65"/>
  <c r="E33" i="65" s="1"/>
  <c r="D6" i="65"/>
  <c r="C6" i="65"/>
  <c r="E89" i="64"/>
  <c r="C89" i="64"/>
  <c r="E83" i="64"/>
  <c r="D83" i="64"/>
  <c r="C83" i="64"/>
  <c r="E79" i="64"/>
  <c r="D79" i="64"/>
  <c r="C79" i="64"/>
  <c r="E76" i="64"/>
  <c r="D76" i="64"/>
  <c r="C76" i="64"/>
  <c r="E72" i="64"/>
  <c r="D72" i="64"/>
  <c r="C72" i="64"/>
  <c r="E66" i="64"/>
  <c r="D66" i="64"/>
  <c r="C66" i="64"/>
  <c r="E62" i="64"/>
  <c r="D62" i="64"/>
  <c r="C62" i="64"/>
  <c r="E53" i="64"/>
  <c r="D53" i="64"/>
  <c r="C53" i="64"/>
  <c r="E45" i="64"/>
  <c r="D45" i="64"/>
  <c r="C45" i="64"/>
  <c r="E39" i="64"/>
  <c r="D39" i="64"/>
  <c r="C39" i="64"/>
  <c r="E30" i="64"/>
  <c r="D30" i="64"/>
  <c r="C30" i="64"/>
  <c r="E21" i="64"/>
  <c r="D21" i="64"/>
  <c r="C21" i="64"/>
  <c r="E10" i="64"/>
  <c r="D10" i="64"/>
  <c r="C10" i="64"/>
  <c r="E66" i="63"/>
  <c r="D66" i="63"/>
  <c r="C66" i="63"/>
  <c r="E62" i="63"/>
  <c r="D62" i="63"/>
  <c r="C62" i="63"/>
  <c r="E59" i="63"/>
  <c r="D59" i="63"/>
  <c r="C59" i="63"/>
  <c r="E55" i="63"/>
  <c r="D55" i="63"/>
  <c r="C55" i="63"/>
  <c r="E51" i="63"/>
  <c r="D51" i="63"/>
  <c r="C51" i="63"/>
  <c r="E44" i="63"/>
  <c r="D44" i="63"/>
  <c r="C44" i="63"/>
  <c r="E35" i="63"/>
  <c r="D35" i="63"/>
  <c r="C35" i="63"/>
  <c r="E31" i="63"/>
  <c r="D31" i="63"/>
  <c r="C31" i="63"/>
  <c r="E27" i="63"/>
  <c r="D27" i="63"/>
  <c r="C27" i="63"/>
  <c r="E19" i="63"/>
  <c r="D19" i="63"/>
  <c r="C19" i="63"/>
  <c r="E12" i="63"/>
  <c r="D12" i="63"/>
  <c r="C12" i="63"/>
  <c r="E6" i="63"/>
  <c r="D6" i="63"/>
  <c r="C6" i="63"/>
  <c r="E88" i="62"/>
  <c r="C88" i="62"/>
  <c r="E82" i="62"/>
  <c r="D82" i="62"/>
  <c r="C82" i="62"/>
  <c r="E78" i="62"/>
  <c r="D78" i="62"/>
  <c r="C78" i="62"/>
  <c r="E75" i="62"/>
  <c r="D75" i="62"/>
  <c r="C75" i="62"/>
  <c r="E71" i="62"/>
  <c r="D71" i="62"/>
  <c r="C71" i="62"/>
  <c r="E63" i="62"/>
  <c r="D63" i="62"/>
  <c r="C63" i="62"/>
  <c r="E56" i="62"/>
  <c r="D56" i="62"/>
  <c r="C56" i="62"/>
  <c r="E49" i="62"/>
  <c r="D49" i="62"/>
  <c r="C49" i="62"/>
  <c r="E42" i="62"/>
  <c r="D42" i="62"/>
  <c r="C42" i="62"/>
  <c r="E38" i="62"/>
  <c r="D38" i="62"/>
  <c r="C38" i="62"/>
  <c r="E31" i="62"/>
  <c r="D31" i="62"/>
  <c r="C31" i="62"/>
  <c r="E17" i="62"/>
  <c r="D17" i="62"/>
  <c r="C17" i="62"/>
  <c r="E8" i="62"/>
  <c r="D8" i="62"/>
  <c r="C8" i="62"/>
  <c r="E49" i="61"/>
  <c r="C49" i="61"/>
  <c r="E44" i="61"/>
  <c r="D44" i="61"/>
  <c r="C44" i="61"/>
  <c r="E40" i="61"/>
  <c r="D40" i="61"/>
  <c r="C40" i="61"/>
  <c r="E35" i="61"/>
  <c r="D35" i="61"/>
  <c r="C35" i="61"/>
  <c r="E30" i="61"/>
  <c r="D30" i="61"/>
  <c r="C30" i="61"/>
  <c r="E26" i="61"/>
  <c r="D26" i="61"/>
  <c r="C26" i="61"/>
  <c r="E21" i="61"/>
  <c r="D21" i="61"/>
  <c r="C21" i="61"/>
  <c r="E16" i="61"/>
  <c r="D16" i="61"/>
  <c r="C16" i="61"/>
  <c r="E11" i="61"/>
  <c r="D11" i="61"/>
  <c r="C11" i="61"/>
  <c r="E6" i="61"/>
  <c r="D6" i="61"/>
  <c r="C6" i="61"/>
  <c r="F71" i="70"/>
  <c r="F73" i="70" s="1"/>
  <c r="E71" i="70"/>
  <c r="E73" i="70" s="1"/>
  <c r="D71" i="70"/>
  <c r="F67" i="70"/>
  <c r="E67" i="70"/>
  <c r="D67" i="70"/>
  <c r="F63" i="70"/>
  <c r="E63" i="70"/>
  <c r="D63" i="70"/>
  <c r="F58" i="70"/>
  <c r="E58" i="70"/>
  <c r="D58" i="70"/>
  <c r="F54" i="70"/>
  <c r="E54" i="70"/>
  <c r="D54" i="70"/>
  <c r="F45" i="70"/>
  <c r="E45" i="70"/>
  <c r="D45" i="70"/>
  <c r="F37" i="70"/>
  <c r="E37" i="70"/>
  <c r="D37" i="70"/>
  <c r="F33" i="70"/>
  <c r="E33" i="70"/>
  <c r="D33" i="70"/>
  <c r="F27" i="70"/>
  <c r="E27" i="70"/>
  <c r="D27" i="70"/>
  <c r="F21" i="70"/>
  <c r="E21" i="70"/>
  <c r="D21" i="70"/>
  <c r="F9" i="70"/>
  <c r="E9" i="70"/>
  <c r="D9" i="70"/>
  <c r="D73" i="70" s="1"/>
  <c r="E26" i="60"/>
  <c r="D26" i="60"/>
  <c r="C26" i="60"/>
  <c r="E22" i="60"/>
  <c r="D22" i="60"/>
  <c r="C22" i="60"/>
  <c r="E18" i="60"/>
  <c r="D18" i="60"/>
  <c r="C18" i="60"/>
  <c r="E14" i="60"/>
  <c r="D14" i="60"/>
  <c r="C14" i="60"/>
  <c r="E7" i="60"/>
  <c r="D7" i="60"/>
  <c r="C7" i="60"/>
  <c r="E94" i="59"/>
  <c r="C94" i="59"/>
  <c r="E89" i="59"/>
  <c r="D89" i="59"/>
  <c r="C89" i="59"/>
  <c r="E85" i="59"/>
  <c r="D85" i="59"/>
  <c r="C85" i="59"/>
  <c r="E81" i="59"/>
  <c r="D81" i="59"/>
  <c r="C81" i="59"/>
  <c r="E77" i="59"/>
  <c r="D77" i="59"/>
  <c r="C77" i="59"/>
  <c r="E72" i="59"/>
  <c r="D72" i="59"/>
  <c r="C72" i="59"/>
  <c r="E62" i="59"/>
  <c r="D62" i="59"/>
  <c r="C62" i="59"/>
  <c r="E55" i="59"/>
  <c r="D55" i="59"/>
  <c r="C55" i="59"/>
  <c r="E46" i="59"/>
  <c r="D46" i="59"/>
  <c r="C46" i="59"/>
  <c r="E38" i="59"/>
  <c r="D38" i="59"/>
  <c r="C38" i="59"/>
  <c r="E27" i="59"/>
  <c r="D27" i="59"/>
  <c r="C27" i="59"/>
  <c r="E11" i="59"/>
  <c r="D11" i="59"/>
  <c r="C11" i="59"/>
  <c r="E57" i="58"/>
  <c r="D57" i="58"/>
  <c r="C57" i="58"/>
  <c r="E53" i="58"/>
  <c r="D53" i="58"/>
  <c r="C53" i="58"/>
  <c r="E49" i="58"/>
  <c r="D49" i="58"/>
  <c r="C49" i="58"/>
  <c r="E44" i="58"/>
  <c r="D44" i="58"/>
  <c r="C44" i="58"/>
  <c r="E40" i="58"/>
  <c r="D40" i="58"/>
  <c r="C40" i="58"/>
  <c r="E35" i="58"/>
  <c r="D35" i="58"/>
  <c r="C35" i="58"/>
  <c r="E31" i="58"/>
  <c r="D31" i="58"/>
  <c r="C31" i="58"/>
  <c r="E26" i="58"/>
  <c r="E59" i="58" s="1"/>
  <c r="D26" i="58"/>
  <c r="C26" i="58"/>
  <c r="E11" i="58"/>
  <c r="D11" i="58"/>
  <c r="C11" i="58"/>
  <c r="C29" i="69" l="1"/>
  <c r="D29" i="69"/>
  <c r="D108" i="68"/>
  <c r="C108" i="68"/>
  <c r="D85" i="66"/>
  <c r="E85" i="66"/>
  <c r="C85" i="66"/>
  <c r="C33" i="65"/>
  <c r="D33" i="65"/>
  <c r="C91" i="64"/>
  <c r="D91" i="64"/>
  <c r="E91" i="64"/>
  <c r="D69" i="63"/>
  <c r="C69" i="63"/>
  <c r="E69" i="63"/>
  <c r="D90" i="62"/>
  <c r="E90" i="62"/>
  <c r="C90" i="62"/>
  <c r="C52" i="61"/>
  <c r="E52" i="61"/>
  <c r="D52" i="61"/>
  <c r="E29" i="60"/>
  <c r="C29" i="60"/>
  <c r="D29" i="60"/>
  <c r="D97" i="59"/>
  <c r="E97" i="59"/>
  <c r="C97" i="59"/>
  <c r="C59" i="58"/>
  <c r="D59" i="58"/>
  <c r="E80" i="57"/>
  <c r="C80" i="57"/>
  <c r="E75" i="57"/>
  <c r="D75" i="57"/>
  <c r="C75" i="57"/>
  <c r="E70" i="57"/>
  <c r="D70" i="57"/>
  <c r="C70" i="57"/>
  <c r="E66" i="57"/>
  <c r="D66" i="57"/>
  <c r="C66" i="57"/>
  <c r="E62" i="57"/>
  <c r="D62" i="57"/>
  <c r="C62" i="57"/>
  <c r="E54" i="57"/>
  <c r="D54" i="57"/>
  <c r="C54" i="57"/>
  <c r="E45" i="57"/>
  <c r="D45" i="57"/>
  <c r="C45" i="57"/>
  <c r="E37" i="57"/>
  <c r="D37" i="57"/>
  <c r="C37" i="57"/>
  <c r="E29" i="57"/>
  <c r="D29" i="57"/>
  <c r="C29" i="57"/>
  <c r="E21" i="57"/>
  <c r="D21" i="57"/>
  <c r="C21" i="57"/>
  <c r="E12" i="57"/>
  <c r="D12" i="57"/>
  <c r="C12" i="57"/>
  <c r="C83" i="57" l="1"/>
  <c r="E83" i="57"/>
  <c r="D83" i="57"/>
  <c r="F21" i="56"/>
  <c r="E21" i="56"/>
  <c r="D21" i="56"/>
  <c r="F16" i="56"/>
  <c r="E16" i="56"/>
  <c r="D16" i="56"/>
  <c r="F12" i="56"/>
  <c r="E12" i="56"/>
  <c r="E23" i="56" s="1"/>
  <c r="D12" i="56"/>
  <c r="F8" i="56"/>
  <c r="E8" i="56"/>
  <c r="D8" i="56"/>
  <c r="E111" i="55"/>
  <c r="C111" i="55"/>
  <c r="E106" i="55"/>
  <c r="D106" i="55"/>
  <c r="C106" i="55"/>
  <c r="E102" i="55"/>
  <c r="D102" i="55"/>
  <c r="C102" i="55"/>
  <c r="E98" i="55"/>
  <c r="D98" i="55"/>
  <c r="C98" i="55"/>
  <c r="E83" i="55"/>
  <c r="D83" i="55"/>
  <c r="C83" i="55"/>
  <c r="D75" i="55"/>
  <c r="C75" i="55"/>
  <c r="E74" i="55"/>
  <c r="E75" i="55" s="1"/>
  <c r="E54" i="55"/>
  <c r="D54" i="55"/>
  <c r="C54" i="55"/>
  <c r="E45" i="55"/>
  <c r="D45" i="55"/>
  <c r="C45" i="55"/>
  <c r="E28" i="55"/>
  <c r="D28" i="55"/>
  <c r="C28" i="55"/>
  <c r="D14" i="55"/>
  <c r="C14" i="55"/>
  <c r="E11" i="55"/>
  <c r="E14" i="55" s="1"/>
  <c r="F23" i="56" l="1"/>
  <c r="D23" i="56"/>
  <c r="D114" i="55"/>
  <c r="E114" i="55"/>
  <c r="C114" i="55"/>
  <c r="E120" i="53"/>
  <c r="C120" i="53"/>
  <c r="D114" i="53"/>
  <c r="C114" i="53"/>
  <c r="E113" i="53"/>
  <c r="E114" i="53" s="1"/>
  <c r="E109" i="53"/>
  <c r="D109" i="53"/>
  <c r="C109" i="53"/>
  <c r="E104" i="53"/>
  <c r="D104" i="53"/>
  <c r="C104" i="53"/>
  <c r="E98" i="53"/>
  <c r="D98" i="53"/>
  <c r="C98" i="53"/>
  <c r="D94" i="53"/>
  <c r="C94" i="53"/>
  <c r="E90" i="53"/>
  <c r="E94" i="53" s="1"/>
  <c r="E83" i="53"/>
  <c r="D83" i="53"/>
  <c r="C83" i="53"/>
  <c r="E74" i="53"/>
  <c r="D74" i="53"/>
  <c r="C74" i="53"/>
  <c r="E69" i="53"/>
  <c r="D69" i="53"/>
  <c r="C69" i="53"/>
  <c r="E66" i="53"/>
  <c r="D66" i="53"/>
  <c r="C66" i="53"/>
  <c r="E62" i="53"/>
  <c r="D62" i="53"/>
  <c r="C62" i="53"/>
  <c r="E53" i="53"/>
  <c r="D53" i="53"/>
  <c r="C53" i="53"/>
  <c r="E49" i="53"/>
  <c r="D49" i="53"/>
  <c r="C49" i="53"/>
  <c r="E41" i="53"/>
  <c r="D41" i="53"/>
  <c r="C41" i="53"/>
  <c r="E27" i="53"/>
  <c r="D27" i="53"/>
  <c r="C27" i="53"/>
  <c r="E10" i="53"/>
  <c r="D10" i="53"/>
  <c r="C10" i="53"/>
  <c r="E23" i="52"/>
  <c r="C23" i="52"/>
  <c r="E16" i="52"/>
  <c r="D16" i="52"/>
  <c r="C16" i="52"/>
  <c r="E9" i="52"/>
  <c r="D9" i="52"/>
  <c r="C9" i="52"/>
  <c r="F104" i="51"/>
  <c r="E104" i="51"/>
  <c r="D104" i="51"/>
  <c r="F102" i="51"/>
  <c r="F98" i="51"/>
  <c r="E98" i="51"/>
  <c r="D98" i="51"/>
  <c r="F94" i="51"/>
  <c r="E94" i="51"/>
  <c r="D94" i="51"/>
  <c r="F90" i="51"/>
  <c r="E90" i="51"/>
  <c r="D90" i="51"/>
  <c r="E86" i="51"/>
  <c r="D86" i="51"/>
  <c r="F83" i="51"/>
  <c r="F86" i="51" s="1"/>
  <c r="F76" i="51"/>
  <c r="E76" i="51"/>
  <c r="D76" i="51"/>
  <c r="F68" i="51"/>
  <c r="E68" i="51"/>
  <c r="D68" i="51"/>
  <c r="F64" i="51"/>
  <c r="E64" i="51"/>
  <c r="D64" i="51"/>
  <c r="F60" i="51"/>
  <c r="E60" i="51"/>
  <c r="D60" i="51"/>
  <c r="F53" i="51"/>
  <c r="E53" i="51"/>
  <c r="D53" i="51"/>
  <c r="E49" i="51"/>
  <c r="D46" i="51"/>
  <c r="D49" i="51" s="1"/>
  <c r="F36" i="51"/>
  <c r="E36" i="51"/>
  <c r="D36" i="51"/>
  <c r="F26" i="51"/>
  <c r="E26" i="51"/>
  <c r="D26" i="51"/>
  <c r="F10" i="51"/>
  <c r="E10" i="51"/>
  <c r="D10" i="51"/>
  <c r="E21" i="50"/>
  <c r="D21" i="50"/>
  <c r="C21" i="50"/>
  <c r="E16" i="50"/>
  <c r="D16" i="50"/>
  <c r="C16" i="50"/>
  <c r="E9" i="50"/>
  <c r="D9" i="50"/>
  <c r="C9" i="50"/>
  <c r="E99" i="49"/>
  <c r="C99" i="49"/>
  <c r="D93" i="49"/>
  <c r="C93" i="49"/>
  <c r="E92" i="49"/>
  <c r="E93" i="49" s="1"/>
  <c r="E89" i="49"/>
  <c r="D89" i="49"/>
  <c r="C89" i="49"/>
  <c r="E80" i="49"/>
  <c r="D80" i="49"/>
  <c r="C80" i="49"/>
  <c r="D74" i="49"/>
  <c r="C74" i="49"/>
  <c r="E69" i="49"/>
  <c r="E74" i="49" s="1"/>
  <c r="E62" i="49"/>
  <c r="D62" i="49"/>
  <c r="C62" i="49"/>
  <c r="E54" i="49"/>
  <c r="D54" i="49"/>
  <c r="C54" i="49"/>
  <c r="E48" i="49"/>
  <c r="D48" i="49"/>
  <c r="C48" i="49"/>
  <c r="E40" i="49"/>
  <c r="D40" i="49"/>
  <c r="C40" i="49"/>
  <c r="E31" i="49"/>
  <c r="D31" i="49"/>
  <c r="C31" i="49"/>
  <c r="E24" i="49"/>
  <c r="D24" i="49"/>
  <c r="C24" i="49"/>
  <c r="E20" i="49"/>
  <c r="E13" i="49"/>
  <c r="D13" i="49"/>
  <c r="C13" i="49"/>
  <c r="E10" i="49"/>
  <c r="E12" i="48"/>
  <c r="D12" i="48"/>
  <c r="C12" i="48"/>
  <c r="E8" i="48"/>
  <c r="D8" i="48"/>
  <c r="D16" i="48" s="1"/>
  <c r="C8" i="48"/>
  <c r="C16" i="48" s="1"/>
  <c r="E94" i="47"/>
  <c r="C94" i="47"/>
  <c r="E88" i="47"/>
  <c r="D88" i="47"/>
  <c r="C88" i="47"/>
  <c r="E84" i="47"/>
  <c r="D84" i="47"/>
  <c r="C84" i="47"/>
  <c r="E80" i="47"/>
  <c r="D80" i="47"/>
  <c r="C80" i="47"/>
  <c r="E74" i="47"/>
  <c r="D74" i="47"/>
  <c r="C74" i="47"/>
  <c r="D70" i="47"/>
  <c r="C70" i="47"/>
  <c r="E68" i="47"/>
  <c r="E70" i="47" s="1"/>
  <c r="E64" i="47"/>
  <c r="D64" i="47"/>
  <c r="C64" i="47"/>
  <c r="E58" i="47"/>
  <c r="D58" i="47"/>
  <c r="C58" i="47"/>
  <c r="D52" i="47"/>
  <c r="C52" i="47"/>
  <c r="E35" i="47"/>
  <c r="E32" i="47"/>
  <c r="D27" i="47"/>
  <c r="C27" i="47"/>
  <c r="E22" i="47"/>
  <c r="E16" i="47"/>
  <c r="E15" i="47"/>
  <c r="E11" i="47"/>
  <c r="D11" i="47"/>
  <c r="C11" i="47"/>
  <c r="C97" i="47" l="1"/>
  <c r="E52" i="47"/>
  <c r="E16" i="48"/>
  <c r="E23" i="50"/>
  <c r="D107" i="51"/>
  <c r="E107" i="51"/>
  <c r="C25" i="52"/>
  <c r="E25" i="52"/>
  <c r="C123" i="53"/>
  <c r="D123" i="53"/>
  <c r="E123" i="53"/>
  <c r="D25" i="52"/>
  <c r="F46" i="51"/>
  <c r="F49" i="51" s="1"/>
  <c r="F107" i="51" s="1"/>
  <c r="C23" i="50"/>
  <c r="D23" i="50"/>
  <c r="E101" i="49"/>
  <c r="D101" i="49"/>
  <c r="C101" i="49"/>
  <c r="E27" i="47"/>
  <c r="D97" i="47"/>
  <c r="E49" i="46"/>
  <c r="C49" i="46"/>
  <c r="D43" i="46"/>
  <c r="C43" i="46"/>
  <c r="E42" i="46"/>
  <c r="E43" i="46" s="1"/>
  <c r="E38" i="46"/>
  <c r="D38" i="46"/>
  <c r="C38" i="46"/>
  <c r="E34" i="46"/>
  <c r="D34" i="46"/>
  <c r="C34" i="46"/>
  <c r="E29" i="46"/>
  <c r="D29" i="46"/>
  <c r="C29" i="46"/>
  <c r="E25" i="46"/>
  <c r="D25" i="46"/>
  <c r="C25" i="46"/>
  <c r="D21" i="46"/>
  <c r="C21" i="46"/>
  <c r="E18" i="46"/>
  <c r="E21" i="46" s="1"/>
  <c r="E15" i="46"/>
  <c r="D15" i="46"/>
  <c r="C15" i="46"/>
  <c r="E8" i="46"/>
  <c r="E51" i="46" s="1"/>
  <c r="D8" i="46"/>
  <c r="C8" i="46"/>
  <c r="E84" i="45"/>
  <c r="D84" i="45"/>
  <c r="C84" i="45"/>
  <c r="E79" i="45"/>
  <c r="D79" i="45"/>
  <c r="C79" i="45"/>
  <c r="D75" i="45"/>
  <c r="C75" i="45"/>
  <c r="E74" i="45"/>
  <c r="E75" i="45" s="1"/>
  <c r="D71" i="45"/>
  <c r="C71" i="45"/>
  <c r="E69" i="45"/>
  <c r="E71" i="45" s="1"/>
  <c r="D64" i="45"/>
  <c r="C64" i="45"/>
  <c r="E63" i="45"/>
  <c r="E64" i="45" s="1"/>
  <c r="E57" i="45"/>
  <c r="D57" i="45"/>
  <c r="C57" i="45"/>
  <c r="D51" i="45"/>
  <c r="C51" i="45"/>
  <c r="E49" i="45"/>
  <c r="E51" i="45" s="1"/>
  <c r="D45" i="45"/>
  <c r="C45" i="45"/>
  <c r="E41" i="45"/>
  <c r="E45" i="45" s="1"/>
  <c r="D32" i="45"/>
  <c r="C32" i="45"/>
  <c r="E28" i="45"/>
  <c r="E19" i="45"/>
  <c r="E18" i="45"/>
  <c r="E17" i="45"/>
  <c r="E13" i="45"/>
  <c r="D9" i="45"/>
  <c r="C9" i="45"/>
  <c r="E8" i="45"/>
  <c r="E9" i="45" s="1"/>
  <c r="E97" i="47" l="1"/>
  <c r="C51" i="46"/>
  <c r="D51" i="46"/>
  <c r="D86" i="45"/>
  <c r="E32" i="45"/>
  <c r="E86" i="45" s="1"/>
  <c r="C86" i="45"/>
  <c r="E33" i="44"/>
  <c r="C33" i="44"/>
  <c r="E27" i="44"/>
  <c r="D27" i="44"/>
  <c r="C27" i="44"/>
  <c r="E22" i="44"/>
  <c r="D22" i="44"/>
  <c r="C22" i="44"/>
  <c r="E18" i="44"/>
  <c r="D18" i="44"/>
  <c r="C18" i="44"/>
  <c r="E13" i="44"/>
  <c r="D13" i="44"/>
  <c r="D36" i="44" s="1"/>
  <c r="C13" i="44"/>
  <c r="E8" i="44"/>
  <c r="E36" i="44" s="1"/>
  <c r="D8" i="44"/>
  <c r="C8" i="44"/>
  <c r="C36" i="44" s="1"/>
  <c r="E84" i="43"/>
  <c r="D84" i="43"/>
  <c r="C84" i="43"/>
  <c r="E80" i="43"/>
  <c r="D80" i="43"/>
  <c r="C80" i="43"/>
  <c r="E74" i="43"/>
  <c r="D74" i="43"/>
  <c r="C74" i="43"/>
  <c r="E70" i="43"/>
  <c r="D70" i="43"/>
  <c r="C70" i="43"/>
  <c r="E58" i="43"/>
  <c r="D58" i="43"/>
  <c r="C58" i="43"/>
  <c r="E50" i="43"/>
  <c r="D50" i="43"/>
  <c r="C50" i="43"/>
  <c r="E46" i="43"/>
  <c r="D46" i="43"/>
  <c r="C46" i="43"/>
  <c r="E36" i="43"/>
  <c r="D36" i="43"/>
  <c r="C36" i="43"/>
  <c r="D21" i="43"/>
  <c r="C21" i="43"/>
  <c r="E16" i="43"/>
  <c r="E21" i="43" s="1"/>
  <c r="E12" i="43"/>
  <c r="D12" i="43"/>
  <c r="C12" i="43"/>
  <c r="C86" i="43" l="1"/>
  <c r="D86" i="43"/>
  <c r="E86" i="43"/>
  <c r="E39" i="42"/>
  <c r="C39" i="42"/>
  <c r="E33" i="42"/>
  <c r="E32" i="42"/>
  <c r="E29" i="42"/>
  <c r="D29" i="42"/>
  <c r="C29" i="42"/>
  <c r="E25" i="42"/>
  <c r="D25" i="42"/>
  <c r="C25" i="42"/>
  <c r="D21" i="42"/>
  <c r="C21" i="42"/>
  <c r="E18" i="42"/>
  <c r="E21" i="42" s="1"/>
  <c r="D15" i="42"/>
  <c r="C15" i="42"/>
  <c r="E14" i="42"/>
  <c r="E15" i="42" s="1"/>
  <c r="D9" i="42"/>
  <c r="C9" i="42"/>
  <c r="E8" i="42"/>
  <c r="E9" i="42" s="1"/>
  <c r="E72" i="41"/>
  <c r="D72" i="41"/>
  <c r="C72" i="41"/>
  <c r="E68" i="41"/>
  <c r="D68" i="41"/>
  <c r="C68" i="41"/>
  <c r="E64" i="41"/>
  <c r="D64" i="41"/>
  <c r="C64" i="41"/>
  <c r="E55" i="41"/>
  <c r="D55" i="41"/>
  <c r="C55" i="41"/>
  <c r="E48" i="41"/>
  <c r="D48" i="41"/>
  <c r="C48" i="41"/>
  <c r="E44" i="41"/>
  <c r="D44" i="41"/>
  <c r="C44" i="41"/>
  <c r="E39" i="41"/>
  <c r="D39" i="41"/>
  <c r="C39" i="41"/>
  <c r="E29" i="41"/>
  <c r="D29" i="41"/>
  <c r="C29" i="41"/>
  <c r="E15" i="41"/>
  <c r="D14" i="41"/>
  <c r="D21" i="41" s="1"/>
  <c r="C14" i="41"/>
  <c r="C21" i="41" s="1"/>
  <c r="E11" i="41"/>
  <c r="D11" i="41"/>
  <c r="C11" i="41"/>
  <c r="E41" i="42" l="1"/>
  <c r="C41" i="42"/>
  <c r="D41" i="42"/>
  <c r="C74" i="41"/>
  <c r="D74" i="41"/>
  <c r="E14" i="41"/>
  <c r="E21" i="41" s="1"/>
  <c r="E74" i="41" s="1"/>
  <c r="E26" i="40"/>
  <c r="C26" i="40"/>
  <c r="E20" i="40"/>
  <c r="D20" i="40"/>
  <c r="C20" i="40"/>
  <c r="E16" i="40"/>
  <c r="D16" i="40"/>
  <c r="C16" i="40"/>
  <c r="E12" i="40"/>
  <c r="D12" i="40"/>
  <c r="C12" i="40"/>
  <c r="E8" i="40"/>
  <c r="E28" i="40" s="1"/>
  <c r="D8" i="40"/>
  <c r="D28" i="40" s="1"/>
  <c r="C8" i="40"/>
  <c r="C28" i="40" s="1"/>
  <c r="E89" i="39"/>
  <c r="D89" i="39"/>
  <c r="C89" i="39"/>
  <c r="E83" i="39"/>
  <c r="D83" i="39"/>
  <c r="C83" i="39"/>
  <c r="E79" i="39"/>
  <c r="D79" i="39"/>
  <c r="C79" i="39"/>
  <c r="E74" i="39"/>
  <c r="D74" i="39"/>
  <c r="C74" i="39"/>
  <c r="E65" i="39"/>
  <c r="D65" i="39"/>
  <c r="C65" i="39"/>
  <c r="E57" i="39"/>
  <c r="D57" i="39"/>
  <c r="C57" i="39"/>
  <c r="E52" i="39"/>
  <c r="D52" i="39"/>
  <c r="C52" i="39"/>
  <c r="E47" i="39"/>
  <c r="D47" i="39"/>
  <c r="C47" i="39"/>
  <c r="D38" i="39"/>
  <c r="C38" i="39"/>
  <c r="E30" i="39"/>
  <c r="E38" i="39" s="1"/>
  <c r="E14" i="39"/>
  <c r="D13" i="39"/>
  <c r="D22" i="39" s="1"/>
  <c r="C13" i="39"/>
  <c r="C22" i="39" s="1"/>
  <c r="E10" i="39"/>
  <c r="D10" i="39"/>
  <c r="C10" i="39"/>
  <c r="C91" i="39" l="1"/>
  <c r="D91" i="39"/>
  <c r="E13" i="39"/>
  <c r="E22" i="39" s="1"/>
  <c r="E91" i="39" s="1"/>
  <c r="E31" i="38"/>
  <c r="C31" i="38"/>
  <c r="E25" i="38"/>
  <c r="C25" i="38"/>
  <c r="E22" i="38"/>
  <c r="C22" i="38"/>
  <c r="E17" i="38"/>
  <c r="D17" i="38"/>
  <c r="C17" i="38"/>
  <c r="E13" i="38"/>
  <c r="D13" i="38"/>
  <c r="C13" i="38"/>
  <c r="E9" i="38"/>
  <c r="D9" i="38"/>
  <c r="C9" i="38"/>
  <c r="E105" i="37"/>
  <c r="D105" i="37"/>
  <c r="C105" i="37"/>
  <c r="E100" i="37"/>
  <c r="D100" i="37"/>
  <c r="C100" i="37"/>
  <c r="E96" i="37"/>
  <c r="D96" i="37"/>
  <c r="C96" i="37"/>
  <c r="E91" i="37"/>
  <c r="D91" i="37"/>
  <c r="C91" i="37"/>
  <c r="E80" i="37"/>
  <c r="C80" i="37"/>
  <c r="E73" i="37"/>
  <c r="D73" i="37"/>
  <c r="C73" i="37"/>
  <c r="E64" i="37"/>
  <c r="D64" i="37"/>
  <c r="C64" i="37"/>
  <c r="E58" i="37"/>
  <c r="D58" i="37"/>
  <c r="C58" i="37"/>
  <c r="E53" i="37"/>
  <c r="D53" i="37"/>
  <c r="C52" i="37"/>
  <c r="C53" i="37" s="1"/>
  <c r="E44" i="37"/>
  <c r="D44" i="37"/>
  <c r="C44" i="37"/>
  <c r="D30" i="37"/>
  <c r="C30" i="37"/>
  <c r="E20" i="37"/>
  <c r="E18" i="37"/>
  <c r="E17" i="37"/>
  <c r="E13" i="37"/>
  <c r="D13" i="37"/>
  <c r="C13" i="37"/>
  <c r="D33" i="38" l="1"/>
  <c r="C33" i="38"/>
  <c r="E33" i="38"/>
  <c r="E107" i="37"/>
  <c r="E30" i="37"/>
  <c r="D107" i="37"/>
  <c r="C107" i="37"/>
  <c r="E29" i="36"/>
  <c r="C29" i="36"/>
  <c r="E23" i="36"/>
  <c r="D23" i="36"/>
  <c r="C23" i="36"/>
  <c r="D19" i="36"/>
  <c r="C19" i="36"/>
  <c r="E19" i="36" s="1"/>
  <c r="E15" i="36"/>
  <c r="D15" i="36"/>
  <c r="C15" i="36"/>
  <c r="D9" i="36"/>
  <c r="D31" i="36" s="1"/>
  <c r="C9" i="36"/>
  <c r="E7" i="36"/>
  <c r="E9" i="36" s="1"/>
  <c r="E31" i="36" s="1"/>
  <c r="E78" i="35"/>
  <c r="D78" i="35"/>
  <c r="C78" i="35"/>
  <c r="E74" i="35"/>
  <c r="D74" i="35"/>
  <c r="C74" i="35"/>
  <c r="E70" i="35"/>
  <c r="D70" i="35"/>
  <c r="C70" i="35"/>
  <c r="E59" i="35"/>
  <c r="D59" i="35"/>
  <c r="C59" i="35"/>
  <c r="E52" i="35"/>
  <c r="D52" i="35"/>
  <c r="C52" i="35"/>
  <c r="E48" i="35"/>
  <c r="C48" i="35"/>
  <c r="D42" i="35"/>
  <c r="C42" i="35"/>
  <c r="E42" i="35" s="1"/>
  <c r="E41" i="35"/>
  <c r="E38" i="35"/>
  <c r="D38" i="35"/>
  <c r="C38" i="35"/>
  <c r="E30" i="35"/>
  <c r="D30" i="35"/>
  <c r="C26" i="35"/>
  <c r="C30" i="35" s="1"/>
  <c r="E21" i="35"/>
  <c r="D21" i="35"/>
  <c r="C21" i="35"/>
  <c r="E12" i="35"/>
  <c r="D12" i="35"/>
  <c r="D80" i="35" s="1"/>
  <c r="C12" i="35"/>
  <c r="C31" i="36" l="1"/>
  <c r="C80" i="35"/>
  <c r="E80" i="35"/>
  <c r="E39" i="34"/>
  <c r="D39" i="34"/>
  <c r="C39" i="34"/>
  <c r="E34" i="34"/>
  <c r="D34" i="34"/>
  <c r="C34" i="34"/>
  <c r="E30" i="34"/>
  <c r="D30" i="34"/>
  <c r="C30" i="34"/>
  <c r="E25" i="34"/>
  <c r="D25" i="34"/>
  <c r="C25" i="34"/>
  <c r="E18" i="34"/>
  <c r="D18" i="34"/>
  <c r="C18" i="34"/>
  <c r="E12" i="34"/>
  <c r="D12" i="34"/>
  <c r="C12" i="34"/>
  <c r="E7" i="34"/>
  <c r="D7" i="34"/>
  <c r="D41" i="34" s="1"/>
  <c r="C7" i="34"/>
  <c r="E86" i="33"/>
  <c r="C86" i="33"/>
  <c r="E80" i="33"/>
  <c r="D80" i="33"/>
  <c r="C80" i="33"/>
  <c r="E74" i="33"/>
  <c r="D74" i="33"/>
  <c r="C74" i="33"/>
  <c r="E70" i="33"/>
  <c r="D70" i="33"/>
  <c r="C70" i="33"/>
  <c r="E61" i="33"/>
  <c r="D61" i="33"/>
  <c r="C61" i="33"/>
  <c r="E56" i="33"/>
  <c r="D56" i="33"/>
  <c r="C56" i="33"/>
  <c r="E52" i="33"/>
  <c r="D52" i="33"/>
  <c r="C52" i="33"/>
  <c r="E47" i="33"/>
  <c r="D47" i="33"/>
  <c r="C47" i="33"/>
  <c r="E39" i="33"/>
  <c r="D39" i="33"/>
  <c r="C39" i="33"/>
  <c r="D25" i="33"/>
  <c r="C25" i="33"/>
  <c r="E18" i="33"/>
  <c r="E17" i="33"/>
  <c r="E9" i="33"/>
  <c r="D9" i="33"/>
  <c r="C9" i="33"/>
  <c r="C88" i="33" s="1"/>
  <c r="C41" i="34" l="1"/>
  <c r="E41" i="34"/>
  <c r="D88" i="33"/>
  <c r="E25" i="33"/>
  <c r="E88" i="33" s="1"/>
  <c r="E34" i="32"/>
  <c r="C34" i="32"/>
  <c r="E27" i="32"/>
  <c r="D27" i="32"/>
  <c r="C27" i="32"/>
  <c r="E22" i="32"/>
  <c r="D22" i="32"/>
  <c r="C22" i="32"/>
  <c r="E17" i="32"/>
  <c r="D17" i="32"/>
  <c r="C17" i="32"/>
  <c r="D11" i="32"/>
  <c r="C11" i="32"/>
  <c r="E7" i="32"/>
  <c r="E11" i="32" s="1"/>
  <c r="C36" i="32" l="1"/>
  <c r="E36" i="32"/>
  <c r="D36" i="32"/>
  <c r="E87" i="31"/>
  <c r="C87" i="31"/>
  <c r="E80" i="31"/>
  <c r="D80" i="31"/>
  <c r="C80" i="31"/>
  <c r="D76" i="31"/>
  <c r="C76" i="31"/>
  <c r="E74" i="31"/>
  <c r="E76" i="31" s="1"/>
  <c r="E70" i="31"/>
  <c r="D70" i="31"/>
  <c r="C70" i="31"/>
  <c r="E59" i="31"/>
  <c r="D59" i="31"/>
  <c r="C59" i="31"/>
  <c r="E51" i="31"/>
  <c r="D51" i="31"/>
  <c r="C51" i="31"/>
  <c r="E46" i="31"/>
  <c r="C46" i="31"/>
  <c r="E43" i="31"/>
  <c r="D43" i="31"/>
  <c r="C43" i="31"/>
  <c r="E35" i="31"/>
  <c r="D35" i="31"/>
  <c r="C35" i="31"/>
  <c r="D26" i="31"/>
  <c r="C26" i="31"/>
  <c r="E16" i="31"/>
  <c r="E26" i="31" s="1"/>
  <c r="E12" i="31"/>
  <c r="D12" i="31"/>
  <c r="D89" i="31" s="1"/>
  <c r="C12" i="31"/>
  <c r="C89" i="31" l="1"/>
  <c r="E89" i="31"/>
  <c r="E19" i="30"/>
  <c r="C19" i="30"/>
  <c r="E13" i="30"/>
  <c r="D13" i="30"/>
  <c r="C13" i="30"/>
  <c r="E8" i="30"/>
  <c r="E22" i="30" s="1"/>
  <c r="D8" i="30"/>
  <c r="D22" i="30" s="1"/>
  <c r="C8" i="30"/>
  <c r="C22" i="30" s="1"/>
  <c r="E80" i="29"/>
  <c r="D80" i="29"/>
  <c r="C80" i="29"/>
  <c r="E78" i="29"/>
  <c r="D78" i="29"/>
  <c r="C78" i="29"/>
  <c r="E74" i="29"/>
  <c r="D74" i="29"/>
  <c r="C74" i="29"/>
  <c r="E70" i="29"/>
  <c r="D70" i="29"/>
  <c r="C70" i="29"/>
  <c r="E59" i="29"/>
  <c r="D59" i="29"/>
  <c r="C59" i="29"/>
  <c r="D53" i="29"/>
  <c r="C53" i="29"/>
  <c r="E52" i="29"/>
  <c r="E53" i="29" s="1"/>
  <c r="E49" i="29"/>
  <c r="C49" i="29"/>
  <c r="E45" i="29"/>
  <c r="D45" i="29"/>
  <c r="C45" i="29"/>
  <c r="E42" i="29"/>
  <c r="D42" i="29"/>
  <c r="C42" i="29"/>
  <c r="D36" i="29"/>
  <c r="C36" i="29"/>
  <c r="E31" i="29"/>
  <c r="E36" i="29" s="1"/>
  <c r="D22" i="29"/>
  <c r="C18" i="29"/>
  <c r="C22" i="29" s="1"/>
  <c r="E12" i="29"/>
  <c r="E22" i="29" s="1"/>
  <c r="E10" i="29"/>
  <c r="D10" i="29"/>
  <c r="C10" i="29"/>
  <c r="E100" i="28"/>
  <c r="D100" i="28"/>
  <c r="C100" i="28"/>
  <c r="E98" i="28"/>
  <c r="C98" i="28"/>
  <c r="E93" i="28"/>
  <c r="D93" i="28"/>
  <c r="C93" i="28"/>
  <c r="E90" i="28"/>
  <c r="D90" i="28"/>
  <c r="C90" i="28"/>
  <c r="E84" i="28"/>
  <c r="D84" i="28"/>
  <c r="C84" i="28"/>
  <c r="E81" i="28"/>
  <c r="D81" i="28"/>
  <c r="C81" i="28"/>
  <c r="E67" i="28"/>
  <c r="D67" i="28"/>
  <c r="C67" i="28"/>
  <c r="E57" i="28"/>
  <c r="D57" i="28"/>
  <c r="C57" i="28"/>
  <c r="E53" i="28"/>
  <c r="D53" i="28"/>
  <c r="C53" i="28"/>
  <c r="E50" i="28"/>
  <c r="D50" i="28"/>
  <c r="C50" i="28"/>
  <c r="E46" i="28"/>
  <c r="D46" i="28"/>
  <c r="C46" i="28"/>
  <c r="E39" i="28"/>
  <c r="D39" i="28"/>
  <c r="C39" i="28"/>
  <c r="E29" i="28"/>
  <c r="D29" i="28"/>
  <c r="C29" i="28"/>
  <c r="E14" i="28"/>
  <c r="D14" i="28"/>
  <c r="C14" i="28"/>
  <c r="E88" i="27" l="1"/>
  <c r="C88" i="27"/>
  <c r="E82" i="27"/>
  <c r="D82" i="27"/>
  <c r="C82" i="27"/>
  <c r="E78" i="27"/>
  <c r="D78" i="27"/>
  <c r="C78" i="27"/>
  <c r="E72" i="27"/>
  <c r="D72" i="27"/>
  <c r="C72" i="27"/>
  <c r="E62" i="27"/>
  <c r="D62" i="27"/>
  <c r="C62" i="27"/>
  <c r="E52" i="27"/>
  <c r="D52" i="27"/>
  <c r="C52" i="27"/>
  <c r="E46" i="27"/>
  <c r="D46" i="27"/>
  <c r="C46" i="27"/>
  <c r="D37" i="27"/>
  <c r="D90" i="27" s="1"/>
  <c r="C37" i="27"/>
  <c r="E33" i="27"/>
  <c r="E37" i="27" s="1"/>
  <c r="D25" i="27"/>
  <c r="C25" i="27"/>
  <c r="E21" i="27"/>
  <c r="E25" i="27" s="1"/>
  <c r="E14" i="27"/>
  <c r="E90" i="27" s="1"/>
  <c r="D14" i="27"/>
  <c r="C14" i="27"/>
  <c r="C90" i="27" s="1"/>
  <c r="E36" i="21" l="1"/>
  <c r="D36" i="21"/>
  <c r="C36" i="21"/>
  <c r="E121" i="26" l="1"/>
  <c r="C121" i="26"/>
  <c r="E115" i="26"/>
  <c r="D115" i="26"/>
  <c r="C115" i="26"/>
  <c r="E111" i="26"/>
  <c r="D111" i="26"/>
  <c r="C111" i="26"/>
  <c r="E108" i="26"/>
  <c r="D108" i="26"/>
  <c r="C108" i="26"/>
  <c r="E104" i="26"/>
  <c r="D104" i="26"/>
  <c r="C104" i="26"/>
  <c r="E99" i="26"/>
  <c r="D99" i="26"/>
  <c r="C99" i="26"/>
  <c r="E91" i="26"/>
  <c r="D91" i="26"/>
  <c r="C91" i="26"/>
  <c r="E85" i="26"/>
  <c r="D85" i="26"/>
  <c r="C85" i="26"/>
  <c r="E84" i="26"/>
  <c r="E81" i="26"/>
  <c r="C81" i="26"/>
  <c r="E77" i="26"/>
  <c r="D77" i="26"/>
  <c r="C77" i="26"/>
  <c r="E71" i="26"/>
  <c r="D71" i="26"/>
  <c r="C71" i="26"/>
  <c r="E67" i="26"/>
  <c r="D67" i="26"/>
  <c r="C67" i="26"/>
  <c r="E60" i="26"/>
  <c r="D60" i="26"/>
  <c r="C60" i="26"/>
  <c r="E41" i="26"/>
  <c r="E38" i="26"/>
  <c r="D38" i="26"/>
  <c r="D53" i="26" s="1"/>
  <c r="C38" i="26"/>
  <c r="C53" i="26" s="1"/>
  <c r="D30" i="26"/>
  <c r="C30" i="26"/>
  <c r="E23" i="26"/>
  <c r="E19" i="26"/>
  <c r="E14" i="26"/>
  <c r="E30" i="26" s="1"/>
  <c r="D11" i="26"/>
  <c r="C11" i="26"/>
  <c r="C123" i="26" s="1"/>
  <c r="E10" i="26"/>
  <c r="E9" i="26"/>
  <c r="E11" i="26" s="1"/>
  <c r="E123" i="26" l="1"/>
  <c r="E53" i="26"/>
  <c r="D123" i="26"/>
  <c r="E18" i="25"/>
  <c r="D18" i="25"/>
  <c r="C18" i="25"/>
  <c r="C13" i="25"/>
  <c r="E13" i="25" s="1"/>
  <c r="E8" i="25"/>
  <c r="D8" i="25"/>
  <c r="D21" i="25" s="1"/>
  <c r="C8" i="25"/>
  <c r="C117" i="24"/>
  <c r="E116" i="24"/>
  <c r="E115" i="24"/>
  <c r="E114" i="24"/>
  <c r="E112" i="24"/>
  <c r="D112" i="24"/>
  <c r="C112" i="24"/>
  <c r="C106" i="24"/>
  <c r="D106" i="24" s="1"/>
  <c r="E106" i="24" s="1"/>
  <c r="E103" i="24"/>
  <c r="D103" i="24"/>
  <c r="C103" i="24"/>
  <c r="C105" i="24" s="1"/>
  <c r="D105" i="24" s="1"/>
  <c r="E105" i="24" s="1"/>
  <c r="E100" i="24"/>
  <c r="D100" i="24"/>
  <c r="C100" i="24"/>
  <c r="E97" i="24"/>
  <c r="D97" i="24"/>
  <c r="C97" i="24"/>
  <c r="E86" i="24"/>
  <c r="D86" i="24"/>
  <c r="C86" i="24"/>
  <c r="E79" i="24"/>
  <c r="D79" i="24"/>
  <c r="C79" i="24"/>
  <c r="C73" i="24"/>
  <c r="E73" i="24" s="1"/>
  <c r="E68" i="24"/>
  <c r="D68" i="24"/>
  <c r="C68" i="24"/>
  <c r="E63" i="24"/>
  <c r="D63" i="24"/>
  <c r="C63" i="24"/>
  <c r="E60" i="24"/>
  <c r="D60" i="24"/>
  <c r="C60" i="24"/>
  <c r="E54" i="24"/>
  <c r="D54" i="24"/>
  <c r="C54" i="24"/>
  <c r="E46" i="24"/>
  <c r="D46" i="24"/>
  <c r="C46" i="24"/>
  <c r="D28" i="24"/>
  <c r="E17" i="24"/>
  <c r="C14" i="24"/>
  <c r="C28" i="24" s="1"/>
  <c r="D11" i="24"/>
  <c r="C11" i="24"/>
  <c r="E10" i="24"/>
  <c r="E11" i="24" s="1"/>
  <c r="C21" i="25" l="1"/>
  <c r="E117" i="24"/>
  <c r="E21" i="25"/>
  <c r="C119" i="24"/>
  <c r="C107" i="24"/>
  <c r="D107" i="24" s="1"/>
  <c r="E107" i="24" s="1"/>
  <c r="E14" i="24"/>
  <c r="E28" i="24" s="1"/>
  <c r="E119" i="24" s="1"/>
  <c r="E30" i="23"/>
  <c r="D30" i="23"/>
  <c r="C30" i="23"/>
  <c r="E22" i="23"/>
  <c r="D22" i="23"/>
  <c r="C22" i="23"/>
  <c r="E16" i="23"/>
  <c r="D16" i="23"/>
  <c r="C16" i="23"/>
  <c r="E8" i="23"/>
  <c r="E32" i="23" s="1"/>
  <c r="D8" i="23"/>
  <c r="D32" i="23" s="1"/>
  <c r="C8" i="23"/>
  <c r="C32" i="23" s="1"/>
  <c r="F99" i="22"/>
  <c r="E99" i="22"/>
  <c r="D99" i="22"/>
  <c r="F92" i="22"/>
  <c r="E92" i="22"/>
  <c r="D92" i="22"/>
  <c r="F86" i="22"/>
  <c r="E86" i="22"/>
  <c r="D86" i="22"/>
  <c r="F83" i="22"/>
  <c r="E83" i="22"/>
  <c r="D83" i="22"/>
  <c r="F80" i="22"/>
  <c r="E80" i="22"/>
  <c r="D80" i="22"/>
  <c r="F69" i="22"/>
  <c r="E69" i="22"/>
  <c r="D69" i="22"/>
  <c r="F62" i="22"/>
  <c r="E62" i="22"/>
  <c r="D62" i="22"/>
  <c r="F59" i="22"/>
  <c r="F55" i="22"/>
  <c r="E55" i="22"/>
  <c r="D55" i="22"/>
  <c r="F51" i="22"/>
  <c r="E51" i="22"/>
  <c r="D51" i="22"/>
  <c r="F48" i="22"/>
  <c r="E48" i="22"/>
  <c r="D48" i="22"/>
  <c r="F40" i="22"/>
  <c r="E40" i="22"/>
  <c r="D40" i="22"/>
  <c r="F34" i="22"/>
  <c r="E34" i="22"/>
  <c r="D34" i="22"/>
  <c r="F24" i="22"/>
  <c r="E24" i="22"/>
  <c r="D24" i="22"/>
  <c r="F12" i="22"/>
  <c r="F101" i="22" s="1"/>
  <c r="E12" i="22"/>
  <c r="E101" i="22" s="1"/>
  <c r="D12" i="22"/>
  <c r="D101" i="22" s="1"/>
  <c r="D119" i="24" l="1"/>
  <c r="E34" i="21"/>
  <c r="C34" i="21"/>
  <c r="E28" i="21"/>
  <c r="D28" i="21"/>
  <c r="C28" i="21"/>
  <c r="E23" i="21"/>
  <c r="D23" i="21"/>
  <c r="C23" i="21"/>
  <c r="E18" i="21"/>
  <c r="D18" i="21"/>
  <c r="C18" i="21"/>
  <c r="E11" i="21"/>
  <c r="D11" i="21"/>
  <c r="C11" i="21"/>
  <c r="E6" i="21"/>
  <c r="D6" i="21"/>
  <c r="C6" i="21"/>
  <c r="E82" i="20"/>
  <c r="D82" i="20"/>
  <c r="C82" i="20"/>
  <c r="E79" i="20"/>
  <c r="D79" i="20"/>
  <c r="C79" i="20"/>
  <c r="E76" i="20"/>
  <c r="D76" i="20"/>
  <c r="C76" i="20"/>
  <c r="E71" i="20"/>
  <c r="D71" i="20"/>
  <c r="C71" i="20"/>
  <c r="E63" i="20"/>
  <c r="D63" i="20"/>
  <c r="C63" i="20"/>
  <c r="E56" i="20"/>
  <c r="D56" i="20"/>
  <c r="C56" i="20"/>
  <c r="E53" i="20"/>
  <c r="E52" i="20"/>
  <c r="E50" i="20"/>
  <c r="D50" i="20"/>
  <c r="C50" i="20"/>
  <c r="E47" i="20"/>
  <c r="D47" i="20"/>
  <c r="C47" i="20"/>
  <c r="E44" i="20"/>
  <c r="D44" i="20"/>
  <c r="C44" i="20"/>
  <c r="E39" i="20"/>
  <c r="D39" i="20"/>
  <c r="C39" i="20"/>
  <c r="E34" i="20"/>
  <c r="D34" i="20"/>
  <c r="C34" i="20"/>
  <c r="C23" i="20"/>
  <c r="C84" i="20" s="1"/>
  <c r="E20" i="20"/>
  <c r="E19" i="20"/>
  <c r="D19" i="20"/>
  <c r="E17" i="20"/>
  <c r="D17" i="20"/>
  <c r="E14" i="20"/>
  <c r="D12" i="20"/>
  <c r="D23" i="20" s="1"/>
  <c r="D10" i="20"/>
  <c r="C10" i="20"/>
  <c r="E8" i="20"/>
  <c r="E7" i="20"/>
  <c r="E6" i="20"/>
  <c r="E10" i="20" s="1"/>
  <c r="D84" i="20" l="1"/>
  <c r="E12" i="20"/>
  <c r="E23" i="20" s="1"/>
  <c r="E84" i="20" s="1"/>
  <c r="E23" i="19"/>
  <c r="D23" i="19"/>
  <c r="C23" i="19"/>
  <c r="E20" i="19"/>
  <c r="D20" i="19"/>
  <c r="C20" i="19"/>
  <c r="E16" i="19"/>
  <c r="D16" i="19"/>
  <c r="C16" i="19"/>
  <c r="E13" i="19"/>
  <c r="D13" i="19"/>
  <c r="C13" i="19"/>
  <c r="E7" i="19"/>
  <c r="D7" i="19"/>
  <c r="C7" i="19"/>
  <c r="E109" i="18"/>
  <c r="C109" i="18"/>
  <c r="E104" i="18"/>
  <c r="D104" i="18"/>
  <c r="C104" i="18"/>
  <c r="E100" i="18"/>
  <c r="D100" i="18"/>
  <c r="C100" i="18"/>
  <c r="E97" i="18"/>
  <c r="D97" i="18"/>
  <c r="C97" i="18"/>
  <c r="E94" i="18"/>
  <c r="D94" i="18"/>
  <c r="C94" i="18"/>
  <c r="E90" i="18"/>
  <c r="D90" i="18"/>
  <c r="C90" i="18"/>
  <c r="E80" i="18"/>
  <c r="D80" i="18"/>
  <c r="C80" i="18"/>
  <c r="E72" i="18"/>
  <c r="D72" i="18"/>
  <c r="C72" i="18"/>
  <c r="D68" i="18"/>
  <c r="C68" i="18"/>
  <c r="E64" i="18"/>
  <c r="E68" i="18" s="1"/>
  <c r="E62" i="18"/>
  <c r="D62" i="18"/>
  <c r="C62" i="18"/>
  <c r="E57" i="18"/>
  <c r="D57" i="18"/>
  <c r="C57" i="18"/>
  <c r="E54" i="18"/>
  <c r="D54" i="18"/>
  <c r="C54" i="18"/>
  <c r="E50" i="18"/>
  <c r="D50" i="18"/>
  <c r="C50" i="18"/>
  <c r="E47" i="18"/>
  <c r="D47" i="18"/>
  <c r="C47" i="18"/>
  <c r="E40" i="18"/>
  <c r="D40" i="18"/>
  <c r="C40" i="18"/>
  <c r="E25" i="18"/>
  <c r="D16" i="18"/>
  <c r="D25" i="18" s="1"/>
  <c r="C16" i="18"/>
  <c r="C25" i="18" s="1"/>
  <c r="E11" i="18"/>
  <c r="D11" i="18"/>
  <c r="C11" i="18"/>
  <c r="C111" i="18" s="1"/>
  <c r="E111" i="18" l="1"/>
  <c r="E25" i="19"/>
  <c r="C25" i="19"/>
  <c r="D25" i="19"/>
  <c r="D111" i="18"/>
  <c r="E122" i="17"/>
  <c r="C122" i="17"/>
  <c r="E117" i="17"/>
  <c r="D117" i="17"/>
  <c r="C117" i="17"/>
  <c r="D114" i="17"/>
  <c r="C114" i="17"/>
  <c r="E109" i="17"/>
  <c r="E114" i="17" s="1"/>
  <c r="E104" i="17"/>
  <c r="D104" i="17"/>
  <c r="C104" i="17"/>
  <c r="E100" i="17"/>
  <c r="D100" i="17"/>
  <c r="C100" i="17"/>
  <c r="E88" i="17"/>
  <c r="D88" i="17"/>
  <c r="C88" i="17"/>
  <c r="D80" i="17"/>
  <c r="C80" i="17"/>
  <c r="E77" i="17"/>
  <c r="E80" i="17" s="1"/>
  <c r="D74" i="17"/>
  <c r="C74" i="17"/>
  <c r="E73" i="17"/>
  <c r="E74" i="17" s="1"/>
  <c r="E71" i="17"/>
  <c r="D71" i="17"/>
  <c r="C71" i="17"/>
  <c r="E63" i="17"/>
  <c r="D63" i="17"/>
  <c r="C63" i="17"/>
  <c r="E60" i="17"/>
  <c r="D60" i="17"/>
  <c r="C60" i="17"/>
  <c r="E56" i="17"/>
  <c r="D56" i="17"/>
  <c r="C56" i="17"/>
  <c r="D53" i="17"/>
  <c r="C53" i="17"/>
  <c r="E49" i="17"/>
  <c r="E53" i="17" s="1"/>
  <c r="E44" i="17"/>
  <c r="D44" i="17"/>
  <c r="C44" i="17"/>
  <c r="D26" i="17"/>
  <c r="C26" i="17"/>
  <c r="E24" i="17"/>
  <c r="E23" i="17"/>
  <c r="E17" i="17"/>
  <c r="D12" i="17"/>
  <c r="C12" i="17"/>
  <c r="E11" i="17"/>
  <c r="E12" i="17" s="1"/>
  <c r="D124" i="17" l="1"/>
  <c r="C124" i="17"/>
  <c r="E26" i="17"/>
  <c r="E124" i="17" s="1"/>
  <c r="E106" i="16"/>
  <c r="C106" i="16"/>
  <c r="D101" i="16"/>
  <c r="C101" i="16"/>
  <c r="E100" i="16"/>
  <c r="E101" i="16" s="1"/>
  <c r="D98" i="16"/>
  <c r="C98" i="16"/>
  <c r="E96" i="16"/>
  <c r="E98" i="16" s="1"/>
  <c r="D94" i="16"/>
  <c r="C94" i="16"/>
  <c r="E93" i="16"/>
  <c r="E94" i="16" s="1"/>
  <c r="D91" i="16"/>
  <c r="C91" i="16"/>
  <c r="E90" i="16"/>
  <c r="E91" i="16" s="1"/>
  <c r="D88" i="16"/>
  <c r="C88" i="16"/>
  <c r="E85" i="16"/>
  <c r="E84" i="16"/>
  <c r="E88" i="16" s="1"/>
  <c r="D79" i="16"/>
  <c r="C79" i="16"/>
  <c r="E78" i="16"/>
  <c r="E77" i="16"/>
  <c r="E76" i="16"/>
  <c r="E75" i="16"/>
  <c r="E79" i="16" s="1"/>
  <c r="E74" i="16"/>
  <c r="D71" i="16"/>
  <c r="C71" i="16"/>
  <c r="E70" i="16"/>
  <c r="E71" i="16" s="1"/>
  <c r="E67" i="16"/>
  <c r="D67" i="16"/>
  <c r="C67" i="16"/>
  <c r="E66" i="16"/>
  <c r="E64" i="16"/>
  <c r="D64" i="16"/>
  <c r="C64" i="16"/>
  <c r="D59" i="16"/>
  <c r="C59" i="16"/>
  <c r="E58" i="16"/>
  <c r="E59" i="16" s="1"/>
  <c r="E56" i="16"/>
  <c r="D56" i="16"/>
  <c r="C56" i="16"/>
  <c r="E53" i="16"/>
  <c r="D53" i="16"/>
  <c r="C53" i="16"/>
  <c r="D50" i="16"/>
  <c r="C50" i="16"/>
  <c r="E47" i="16"/>
  <c r="E46" i="16"/>
  <c r="E45" i="16"/>
  <c r="E50" i="16" s="1"/>
  <c r="D42" i="16"/>
  <c r="C42" i="16"/>
  <c r="E36" i="16"/>
  <c r="E32" i="16"/>
  <c r="E31" i="16"/>
  <c r="E27" i="16"/>
  <c r="E42" i="16" s="1"/>
  <c r="D24" i="16"/>
  <c r="C24" i="16"/>
  <c r="E21" i="16"/>
  <c r="E19" i="16"/>
  <c r="E24" i="16" s="1"/>
  <c r="E16" i="16"/>
  <c r="D13" i="16"/>
  <c r="D108" i="16" s="1"/>
  <c r="C13" i="16"/>
  <c r="E12" i="16"/>
  <c r="E11" i="16"/>
  <c r="E10" i="16"/>
  <c r="E9" i="16"/>
  <c r="E8" i="16"/>
  <c r="E7" i="16"/>
  <c r="E6" i="16"/>
  <c r="E13" i="16" l="1"/>
  <c r="E108" i="16" s="1"/>
  <c r="C108" i="16"/>
  <c r="E22" i="15"/>
  <c r="D67" i="15"/>
  <c r="F66" i="15"/>
  <c r="F65" i="15"/>
  <c r="F67" i="15" s="1"/>
  <c r="F62" i="15"/>
  <c r="D62" i="15"/>
  <c r="F58" i="15"/>
  <c r="E58" i="15"/>
  <c r="D58" i="15"/>
  <c r="F55" i="15"/>
  <c r="E55" i="15"/>
  <c r="D55" i="15"/>
  <c r="F53" i="15"/>
  <c r="F51" i="15"/>
  <c r="E51" i="15"/>
  <c r="D51" i="15"/>
  <c r="E47" i="15"/>
  <c r="D47" i="15"/>
  <c r="F46" i="15"/>
  <c r="F45" i="15"/>
  <c r="F47" i="15" s="1"/>
  <c r="F42" i="15"/>
  <c r="E42" i="15"/>
  <c r="D42" i="15"/>
  <c r="E39" i="15"/>
  <c r="D39" i="15"/>
  <c r="F38" i="15"/>
  <c r="F39" i="15" s="1"/>
  <c r="F36" i="15"/>
  <c r="E36" i="15"/>
  <c r="D36" i="15"/>
  <c r="F33" i="15"/>
  <c r="E33" i="15"/>
  <c r="D33" i="15"/>
  <c r="F29" i="15"/>
  <c r="E29" i="15"/>
  <c r="D29" i="15"/>
  <c r="E26" i="15"/>
  <c r="D26" i="15"/>
  <c r="F25" i="15"/>
  <c r="F24" i="15"/>
  <c r="D22" i="15"/>
  <c r="F21" i="15"/>
  <c r="F20" i="15"/>
  <c r="E14" i="15"/>
  <c r="D14" i="15"/>
  <c r="F13" i="15"/>
  <c r="F12" i="15"/>
  <c r="F11" i="15"/>
  <c r="F10" i="15"/>
  <c r="F14" i="15" s="1"/>
  <c r="E8" i="15"/>
  <c r="E69" i="15" s="1"/>
  <c r="D8" i="15"/>
  <c r="F7" i="15"/>
  <c r="F6" i="15"/>
  <c r="F90" i="14"/>
  <c r="E90" i="14"/>
  <c r="E92" i="14" s="1"/>
  <c r="D90" i="14"/>
  <c r="F86" i="14"/>
  <c r="E86" i="14"/>
  <c r="D86" i="14"/>
  <c r="F81" i="14"/>
  <c r="E81" i="14"/>
  <c r="D81" i="14"/>
  <c r="F78" i="14"/>
  <c r="E78" i="14"/>
  <c r="D78" i="14"/>
  <c r="F75" i="14"/>
  <c r="E75" i="14"/>
  <c r="D75" i="14"/>
  <c r="F67" i="14"/>
  <c r="E67" i="14"/>
  <c r="D67" i="14"/>
  <c r="F61" i="14"/>
  <c r="E61" i="14"/>
  <c r="D61" i="14"/>
  <c r="F57" i="14"/>
  <c r="E57" i="14"/>
  <c r="D57" i="14"/>
  <c r="F54" i="14"/>
  <c r="E54" i="14"/>
  <c r="D54" i="14"/>
  <c r="F51" i="14"/>
  <c r="E51" i="14"/>
  <c r="D51" i="14"/>
  <c r="F48" i="14"/>
  <c r="E48" i="14"/>
  <c r="D48" i="14"/>
  <c r="F45" i="14"/>
  <c r="E45" i="14"/>
  <c r="D45" i="14"/>
  <c r="F42" i="14"/>
  <c r="E42" i="14"/>
  <c r="D42" i="14"/>
  <c r="F36" i="14"/>
  <c r="E36" i="14"/>
  <c r="D36" i="14"/>
  <c r="F23" i="14"/>
  <c r="E23" i="14"/>
  <c r="D23" i="14"/>
  <c r="F11" i="14"/>
  <c r="F92" i="14" s="1"/>
  <c r="E11" i="14"/>
  <c r="D11" i="14"/>
  <c r="D92" i="14" s="1"/>
  <c r="F8" i="15" l="1"/>
  <c r="D69" i="15"/>
  <c r="F22" i="15"/>
  <c r="F26" i="15"/>
  <c r="F96" i="13"/>
  <c r="D96" i="13"/>
  <c r="F91" i="13"/>
  <c r="E91" i="13"/>
  <c r="D91" i="13"/>
  <c r="F88" i="13"/>
  <c r="E88" i="13"/>
  <c r="D88" i="13"/>
  <c r="F85" i="13"/>
  <c r="E85" i="13"/>
  <c r="D85" i="13"/>
  <c r="F82" i="13"/>
  <c r="E82" i="13"/>
  <c r="D82" i="13"/>
  <c r="F79" i="13"/>
  <c r="E79" i="13"/>
  <c r="D79" i="13"/>
  <c r="F71" i="13"/>
  <c r="E71" i="13"/>
  <c r="D71" i="13"/>
  <c r="F64" i="13"/>
  <c r="E64" i="13"/>
  <c r="D64" i="13"/>
  <c r="F60" i="13"/>
  <c r="E60" i="13"/>
  <c r="D60" i="13"/>
  <c r="F57" i="13"/>
  <c r="E57" i="13"/>
  <c r="D57" i="13"/>
  <c r="F54" i="13"/>
  <c r="E54" i="13"/>
  <c r="D54" i="13"/>
  <c r="F51" i="13"/>
  <c r="E51" i="13"/>
  <c r="D51" i="13"/>
  <c r="F47" i="13"/>
  <c r="E47" i="13"/>
  <c r="D47" i="13"/>
  <c r="F44" i="13"/>
  <c r="E44" i="13"/>
  <c r="D44" i="13"/>
  <c r="F38" i="13"/>
  <c r="E38" i="13"/>
  <c r="D38" i="13"/>
  <c r="F28" i="13"/>
  <c r="E28" i="13"/>
  <c r="D28" i="13"/>
  <c r="F12" i="13"/>
  <c r="E12" i="13"/>
  <c r="E98" i="13" s="1"/>
  <c r="D12" i="13"/>
  <c r="F69" i="15" l="1"/>
  <c r="D98" i="13"/>
  <c r="F98" i="13"/>
  <c r="F106" i="12"/>
  <c r="D106" i="12"/>
  <c r="F101" i="12"/>
  <c r="E101" i="12"/>
  <c r="D101" i="12"/>
  <c r="F98" i="12"/>
  <c r="E98" i="12"/>
  <c r="D98" i="12"/>
  <c r="F95" i="12"/>
  <c r="E95" i="12"/>
  <c r="D95" i="12"/>
  <c r="F92" i="12"/>
  <c r="E92" i="12"/>
  <c r="D92" i="12"/>
  <c r="F88" i="12"/>
  <c r="E88" i="12"/>
  <c r="D88" i="12"/>
  <c r="F79" i="12"/>
  <c r="E79" i="12"/>
  <c r="D79" i="12"/>
  <c r="F72" i="12"/>
  <c r="E72" i="12"/>
  <c r="D72" i="12"/>
  <c r="F68" i="12"/>
  <c r="E68" i="12"/>
  <c r="D68" i="12"/>
  <c r="F65" i="12"/>
  <c r="E65" i="12"/>
  <c r="D65" i="12"/>
  <c r="F60" i="12"/>
  <c r="E60" i="12"/>
  <c r="D60" i="12"/>
  <c r="F57" i="12"/>
  <c r="E57" i="12"/>
  <c r="D57" i="12"/>
  <c r="F53" i="12"/>
  <c r="E53" i="12"/>
  <c r="D53" i="12"/>
  <c r="F50" i="12"/>
  <c r="E50" i="12"/>
  <c r="D50" i="12"/>
  <c r="F43" i="12"/>
  <c r="E43" i="12"/>
  <c r="D43" i="12"/>
  <c r="F25" i="12"/>
  <c r="E25" i="12"/>
  <c r="D25" i="12"/>
  <c r="F9" i="12"/>
  <c r="E9" i="12"/>
  <c r="E108" i="12" s="1"/>
  <c r="D9" i="12"/>
  <c r="D108" i="12" l="1"/>
  <c r="F108" i="12"/>
  <c r="F105" i="11"/>
  <c r="E105" i="11"/>
  <c r="D105" i="11"/>
  <c r="F103" i="11"/>
  <c r="D103" i="11"/>
  <c r="F98" i="11"/>
  <c r="E98" i="11"/>
  <c r="D98" i="11"/>
  <c r="F94" i="11"/>
  <c r="E94" i="11"/>
  <c r="D94" i="11"/>
  <c r="F91" i="11"/>
  <c r="E91" i="11"/>
  <c r="D91" i="11"/>
  <c r="F88" i="11"/>
  <c r="E88" i="11"/>
  <c r="D88" i="11"/>
  <c r="F85" i="11"/>
  <c r="E85" i="11"/>
  <c r="D85" i="11"/>
  <c r="F76" i="11"/>
  <c r="E76" i="11"/>
  <c r="D76" i="11"/>
  <c r="F66" i="11"/>
  <c r="E66" i="11"/>
  <c r="D66" i="11"/>
  <c r="F61" i="11"/>
  <c r="E61" i="11"/>
  <c r="D61" i="11"/>
  <c r="F58" i="11"/>
  <c r="E58" i="11"/>
  <c r="D58" i="11"/>
  <c r="F54" i="11"/>
  <c r="E54" i="11"/>
  <c r="D54" i="11"/>
  <c r="F51" i="11"/>
  <c r="E51" i="11"/>
  <c r="D51" i="11"/>
  <c r="F47" i="11"/>
  <c r="E47" i="11"/>
  <c r="D47" i="11"/>
  <c r="F44" i="11"/>
  <c r="E44" i="11"/>
  <c r="D44" i="11"/>
  <c r="F38" i="11"/>
  <c r="E38" i="11"/>
  <c r="D38" i="11"/>
  <c r="F25" i="11"/>
  <c r="E25" i="11"/>
  <c r="D25" i="11"/>
  <c r="F11" i="11"/>
  <c r="E11" i="11"/>
  <c r="D11" i="11"/>
  <c r="F105" i="10" l="1"/>
  <c r="D105" i="10"/>
  <c r="F100" i="10"/>
  <c r="E100" i="10"/>
  <c r="D100" i="10"/>
  <c r="F97" i="10"/>
  <c r="E97" i="10"/>
  <c r="D97" i="10"/>
  <c r="F92" i="10"/>
  <c r="E92" i="10"/>
  <c r="D92" i="10"/>
  <c r="F89" i="10"/>
  <c r="E89" i="10"/>
  <c r="D89" i="10"/>
  <c r="F86" i="10"/>
  <c r="E86" i="10"/>
  <c r="D86" i="10"/>
  <c r="F78" i="10"/>
  <c r="E78" i="10"/>
  <c r="D78" i="10"/>
  <c r="F70" i="10"/>
  <c r="E70" i="10"/>
  <c r="D70" i="10"/>
  <c r="F66" i="10"/>
  <c r="E66" i="10"/>
  <c r="D66" i="10"/>
  <c r="F63" i="10"/>
  <c r="E63" i="10"/>
  <c r="D63" i="10"/>
  <c r="F59" i="10"/>
  <c r="E59" i="10"/>
  <c r="D59" i="10"/>
  <c r="F56" i="10"/>
  <c r="E56" i="10"/>
  <c r="D56" i="10"/>
  <c r="F52" i="10"/>
  <c r="E52" i="10"/>
  <c r="D52" i="10"/>
  <c r="F49" i="10"/>
  <c r="E49" i="10"/>
  <c r="D49" i="10"/>
  <c r="F38" i="10"/>
  <c r="E38" i="10"/>
  <c r="D38" i="10"/>
  <c r="F28" i="10"/>
  <c r="E28" i="10"/>
  <c r="D28" i="10"/>
  <c r="F14" i="10"/>
  <c r="F107" i="10" s="1"/>
  <c r="E14" i="10"/>
  <c r="D14" i="10"/>
  <c r="D107" i="10" s="1"/>
  <c r="E107" i="10" l="1"/>
  <c r="F103" i="9"/>
  <c r="D103" i="9"/>
  <c r="F97" i="9"/>
  <c r="F105" i="9" s="1"/>
  <c r="E97" i="9"/>
  <c r="E105" i="9" s="1"/>
  <c r="D97" i="9"/>
  <c r="D105" i="9" s="1"/>
  <c r="F94" i="9"/>
  <c r="E94" i="9"/>
  <c r="D94" i="9"/>
  <c r="F91" i="9"/>
  <c r="E91" i="9"/>
  <c r="D91" i="9"/>
  <c r="F88" i="9"/>
  <c r="E88" i="9"/>
  <c r="D88" i="9"/>
  <c r="F82" i="9"/>
  <c r="E82" i="9"/>
  <c r="D82" i="9"/>
  <c r="F77" i="9"/>
  <c r="E77" i="9"/>
  <c r="D77" i="9"/>
  <c r="F70" i="9"/>
  <c r="E70" i="9"/>
  <c r="D70" i="9"/>
  <c r="F67" i="9"/>
  <c r="E67" i="9"/>
  <c r="D67" i="9"/>
  <c r="F64" i="9"/>
  <c r="E64" i="9"/>
  <c r="D64" i="9"/>
  <c r="F56" i="9"/>
  <c r="E56" i="9"/>
  <c r="D56" i="9"/>
  <c r="F53" i="9"/>
  <c r="E53" i="9"/>
  <c r="D53" i="9"/>
  <c r="F48" i="9"/>
  <c r="E48" i="9"/>
  <c r="D48" i="9"/>
  <c r="F45" i="9"/>
  <c r="E45" i="9"/>
  <c r="D45" i="9"/>
  <c r="F39" i="9"/>
  <c r="E39" i="9"/>
  <c r="D39" i="9"/>
  <c r="F27" i="9"/>
  <c r="E27" i="9"/>
  <c r="D27" i="9"/>
  <c r="F10" i="9"/>
  <c r="E10" i="9"/>
  <c r="D10" i="9"/>
  <c r="F30" i="8"/>
  <c r="F33" i="8" s="1"/>
  <c r="E30" i="8"/>
  <c r="D30" i="8"/>
  <c r="F27" i="8"/>
  <c r="E27" i="8"/>
  <c r="D27" i="8"/>
  <c r="F23" i="8"/>
  <c r="E23" i="8"/>
  <c r="D23" i="8"/>
  <c r="F12" i="8"/>
  <c r="E12" i="8"/>
  <c r="E33" i="8" s="1"/>
  <c r="D12" i="8"/>
  <c r="F7" i="8"/>
  <c r="E7" i="8"/>
  <c r="D7" i="8"/>
  <c r="D33" i="8" l="1"/>
  <c r="F93" i="7"/>
  <c r="D93" i="7"/>
  <c r="F87" i="7"/>
  <c r="F95" i="7" s="1"/>
  <c r="E87" i="7"/>
  <c r="D87" i="7"/>
  <c r="D95" i="7" s="1"/>
  <c r="F83" i="7"/>
  <c r="E83" i="7"/>
  <c r="D83" i="7"/>
  <c r="F80" i="7"/>
  <c r="E80" i="7"/>
  <c r="D80" i="7"/>
  <c r="F77" i="7"/>
  <c r="E77" i="7"/>
  <c r="D77" i="7"/>
  <c r="F74" i="7"/>
  <c r="E74" i="7"/>
  <c r="D74" i="7"/>
  <c r="F69" i="7"/>
  <c r="E69" i="7"/>
  <c r="D69" i="7"/>
  <c r="F63" i="7"/>
  <c r="E63" i="7"/>
  <c r="D63" i="7"/>
  <c r="F59" i="7"/>
  <c r="E59" i="7"/>
  <c r="D59" i="7"/>
  <c r="F56" i="7"/>
  <c r="E56" i="7"/>
  <c r="D56" i="7"/>
  <c r="F53" i="7"/>
  <c r="E53" i="7"/>
  <c r="D53" i="7"/>
  <c r="F50" i="7"/>
  <c r="E50" i="7"/>
  <c r="D50" i="7"/>
  <c r="F47" i="7"/>
  <c r="E47" i="7"/>
  <c r="D47" i="7"/>
  <c r="F44" i="7"/>
  <c r="E44" i="7"/>
  <c r="D44" i="7"/>
  <c r="F38" i="7"/>
  <c r="E38" i="7"/>
  <c r="D38" i="7"/>
  <c r="F24" i="7"/>
  <c r="E24" i="7"/>
  <c r="D24" i="7"/>
  <c r="F11" i="7"/>
  <c r="E11" i="7"/>
  <c r="E95" i="7" s="1"/>
  <c r="D11" i="7"/>
  <c r="F102" i="6" l="1"/>
  <c r="D102" i="6"/>
  <c r="F96" i="6"/>
  <c r="E96" i="6"/>
  <c r="D96" i="6"/>
  <c r="F93" i="6"/>
  <c r="E93" i="6"/>
  <c r="D93" i="6"/>
  <c r="F87" i="6"/>
  <c r="E87" i="6"/>
  <c r="D87" i="6"/>
  <c r="F84" i="6"/>
  <c r="E84" i="6"/>
  <c r="D84" i="6"/>
  <c r="F81" i="6"/>
  <c r="E81" i="6"/>
  <c r="D81" i="6"/>
  <c r="F69" i="6"/>
  <c r="E69" i="6"/>
  <c r="D69" i="6"/>
  <c r="F63" i="6"/>
  <c r="E63" i="6"/>
  <c r="D63" i="6"/>
  <c r="F60" i="6"/>
  <c r="E60" i="6"/>
  <c r="D60" i="6"/>
  <c r="F57" i="6"/>
  <c r="E57" i="6"/>
  <c r="D57" i="6"/>
  <c r="F52" i="6"/>
  <c r="E52" i="6"/>
  <c r="D52" i="6"/>
  <c r="F49" i="6"/>
  <c r="E49" i="6"/>
  <c r="D49" i="6"/>
  <c r="F46" i="6"/>
  <c r="E46" i="6"/>
  <c r="D46" i="6"/>
  <c r="F43" i="6"/>
  <c r="E43" i="6"/>
  <c r="D43" i="6"/>
  <c r="F36" i="6"/>
  <c r="E36" i="6"/>
  <c r="D36" i="6"/>
  <c r="F24" i="6"/>
  <c r="E24" i="6"/>
  <c r="D24" i="6"/>
  <c r="F12" i="6"/>
  <c r="E12" i="6"/>
  <c r="D12" i="6"/>
  <c r="E104" i="6" l="1"/>
  <c r="D104" i="6"/>
  <c r="F104" i="6"/>
  <c r="F90" i="5"/>
  <c r="D90" i="5"/>
  <c r="F84" i="5"/>
  <c r="E84" i="5"/>
  <c r="D84" i="5"/>
  <c r="F81" i="5"/>
  <c r="E81" i="5"/>
  <c r="D81" i="5"/>
  <c r="F78" i="5"/>
  <c r="E78" i="5"/>
  <c r="D78" i="5"/>
  <c r="F75" i="5"/>
  <c r="E75" i="5"/>
  <c r="D75" i="5"/>
  <c r="F70" i="5"/>
  <c r="E70" i="5"/>
  <c r="D70" i="5"/>
  <c r="F65" i="5"/>
  <c r="E65" i="5"/>
  <c r="D65" i="5"/>
  <c r="F59" i="5"/>
  <c r="E59" i="5"/>
  <c r="D59" i="5"/>
  <c r="F56" i="5"/>
  <c r="E56" i="5"/>
  <c r="D56" i="5"/>
  <c r="F53" i="5"/>
  <c r="E53" i="5"/>
  <c r="D53" i="5"/>
  <c r="F50" i="5"/>
  <c r="E50" i="5"/>
  <c r="D50" i="5"/>
  <c r="F47" i="5"/>
  <c r="E47" i="5"/>
  <c r="D47" i="5"/>
  <c r="F44" i="5"/>
  <c r="E44" i="5"/>
  <c r="D44" i="5"/>
  <c r="F41" i="5"/>
  <c r="E41" i="5"/>
  <c r="D41" i="5"/>
  <c r="F36" i="5"/>
  <c r="E36" i="5"/>
  <c r="D36" i="5"/>
  <c r="F29" i="5"/>
  <c r="E29" i="5"/>
  <c r="D29" i="5"/>
  <c r="F13" i="5"/>
  <c r="E13" i="5"/>
  <c r="D13" i="5"/>
  <c r="D92" i="5" l="1"/>
  <c r="F92" i="5"/>
  <c r="E92" i="5"/>
  <c r="F104" i="4"/>
  <c r="D104" i="4"/>
  <c r="F98" i="4"/>
  <c r="E98" i="4"/>
  <c r="D98" i="4"/>
  <c r="F94" i="4"/>
  <c r="E94" i="4"/>
  <c r="D94" i="4"/>
  <c r="F89" i="4"/>
  <c r="E89" i="4"/>
  <c r="D89" i="4"/>
  <c r="F86" i="4"/>
  <c r="E86" i="4"/>
  <c r="D86" i="4"/>
  <c r="F82" i="4"/>
  <c r="E82" i="4"/>
  <c r="D82" i="4"/>
  <c r="F74" i="4"/>
  <c r="E74" i="4"/>
  <c r="D74" i="4"/>
  <c r="F69" i="4"/>
  <c r="E69" i="4"/>
  <c r="D69" i="4"/>
  <c r="F66" i="4"/>
  <c r="E66" i="4"/>
  <c r="D66" i="4"/>
  <c r="F61" i="4"/>
  <c r="E61" i="4"/>
  <c r="D61" i="4"/>
  <c r="F57" i="4"/>
  <c r="E57" i="4"/>
  <c r="D57" i="4"/>
  <c r="F54" i="4"/>
  <c r="E54" i="4"/>
  <c r="D54" i="4"/>
  <c r="F50" i="4"/>
  <c r="E50" i="4"/>
  <c r="D50" i="4"/>
  <c r="F47" i="4"/>
  <c r="E47" i="4"/>
  <c r="D47" i="4"/>
  <c r="F41" i="4"/>
  <c r="E41" i="4"/>
  <c r="D41" i="4"/>
  <c r="F26" i="4"/>
  <c r="E26" i="4"/>
  <c r="D26" i="4"/>
  <c r="F11" i="4"/>
  <c r="E11" i="4"/>
  <c r="D11" i="4"/>
  <c r="E106" i="4" l="1"/>
  <c r="D106" i="4"/>
  <c r="F106" i="4"/>
  <c r="D92" i="3"/>
  <c r="D101" i="3"/>
  <c r="D95" i="3"/>
  <c r="D84" i="3"/>
  <c r="D81" i="3"/>
  <c r="D76" i="3"/>
  <c r="D69" i="3"/>
  <c r="D63" i="3"/>
  <c r="D60" i="3"/>
  <c r="D55" i="3"/>
  <c r="D50" i="3"/>
  <c r="D47" i="3"/>
  <c r="D43" i="3"/>
  <c r="D40" i="3"/>
  <c r="D32" i="3"/>
  <c r="D22" i="3"/>
  <c r="D9" i="3"/>
  <c r="D102" i="2"/>
  <c r="D96" i="2"/>
  <c r="D93" i="2"/>
  <c r="D90" i="2"/>
  <c r="D87" i="2"/>
  <c r="D84" i="2"/>
  <c r="D75" i="2"/>
  <c r="D67" i="2"/>
  <c r="D64" i="2"/>
  <c r="D61" i="2"/>
  <c r="D57" i="2"/>
  <c r="D54" i="2"/>
  <c r="D51" i="2"/>
  <c r="D48" i="2"/>
  <c r="D42" i="2"/>
  <c r="D25" i="2"/>
  <c r="D11" i="2"/>
  <c r="D95" i="1"/>
  <c r="D80" i="1"/>
  <c r="D63" i="1"/>
  <c r="D56" i="1"/>
  <c r="D90" i="1"/>
  <c r="D86" i="1"/>
  <c r="D83" i="1"/>
  <c r="D76" i="1"/>
  <c r="D69" i="1"/>
  <c r="D59" i="1"/>
  <c r="D52" i="1"/>
  <c r="D49" i="1"/>
  <c r="D44" i="1"/>
  <c r="D41" i="1"/>
  <c r="D33" i="1"/>
  <c r="D21" i="1"/>
  <c r="D9" i="1"/>
  <c r="D103" i="3" l="1"/>
  <c r="D98" i="1"/>
  <c r="D105" i="2"/>
</calcChain>
</file>

<file path=xl/sharedStrings.xml><?xml version="1.0" encoding="utf-8"?>
<sst xmlns="http://schemas.openxmlformats.org/spreadsheetml/2006/main" count="11261" uniqueCount="2762">
  <si>
    <t>PYT TYPE</t>
  </si>
  <si>
    <r>
      <t>Town Hall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s133</t>
    </r>
  </si>
  <si>
    <t>or CQ NO</t>
  </si>
  <si>
    <t>NHDC</t>
  </si>
  <si>
    <t>Rates</t>
  </si>
  <si>
    <t>d/d</t>
  </si>
  <si>
    <t xml:space="preserve">Veolia Environmental </t>
  </si>
  <si>
    <t>Refuse July 16</t>
  </si>
  <si>
    <t>Redcare 5G</t>
  </si>
  <si>
    <t>Lift line July 16</t>
  </si>
  <si>
    <t xml:space="preserve"> </t>
  </si>
  <si>
    <r>
      <t xml:space="preserve">Admin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s111/s142</t>
    </r>
  </si>
  <si>
    <t>Barclays Bank</t>
  </si>
  <si>
    <t>Payflow monthly chgs</t>
  </si>
  <si>
    <t>Herts Full Stop</t>
  </si>
  <si>
    <t>Stationery sundries</t>
  </si>
  <si>
    <t>Cooleraid</t>
  </si>
  <si>
    <t>Water - mthly chg</t>
  </si>
  <si>
    <t>Sage UK</t>
  </si>
  <si>
    <t>Payroll &amp; Instant a/cs-mthly chg</t>
  </si>
  <si>
    <t>Admin line and fax line July 16</t>
  </si>
  <si>
    <t>BNP Paribas</t>
  </si>
  <si>
    <t>Quarterly phone leasing</t>
  </si>
  <si>
    <t>Viking Direct</t>
  </si>
  <si>
    <t>Vision ICT</t>
  </si>
  <si>
    <t>Website and email hosting</t>
  </si>
  <si>
    <r>
      <t xml:space="preserve">Museum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</si>
  <si>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>Cash</t>
  </si>
  <si>
    <t>Petty cash</t>
  </si>
  <si>
    <t>Craft items - education budget</t>
  </si>
  <si>
    <t>Plusnet</t>
  </si>
  <si>
    <t>Internet services - monthly fee</t>
  </si>
  <si>
    <t>Altodigital</t>
  </si>
  <si>
    <t>Quarterly photocopying</t>
  </si>
  <si>
    <t>British Telecom</t>
  </si>
  <si>
    <t>Quarterly phone bill</t>
  </si>
  <si>
    <t>Quarterly security line</t>
  </si>
  <si>
    <t>Total Gas &amp; Power</t>
  </si>
  <si>
    <t>Gas supply - July 16</t>
  </si>
  <si>
    <r>
      <t xml:space="preserve">Market Hill Rooms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s133</t>
    </r>
  </si>
  <si>
    <t>PSK Ind Cleaning Services</t>
  </si>
  <si>
    <t>Cleaning 4/7 to 31/7</t>
  </si>
  <si>
    <t>Affinity Water</t>
  </si>
  <si>
    <t>Water supply - 1/2 yearly</t>
  </si>
  <si>
    <t>Veolia Environmental</t>
  </si>
  <si>
    <t>Refuse - July 16</t>
  </si>
  <si>
    <r>
      <t>30 Kneesworth Street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1929 s115</t>
    </r>
  </si>
  <si>
    <r>
      <t xml:space="preserve">Cave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</si>
  <si>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>Liberty Corporation</t>
  </si>
  <si>
    <t>Cave filter cleaning</t>
  </si>
  <si>
    <t>LCN.com</t>
  </si>
  <si>
    <t>Website hosting 1 year</t>
  </si>
  <si>
    <t>d/c</t>
  </si>
  <si>
    <r>
      <t>War Memorial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Local Authorities Powers Act 1923 s1</t>
    </r>
  </si>
  <si>
    <r>
      <t>Cross Conveniences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Public Health Act 1936 s87 </t>
    </r>
  </si>
  <si>
    <t>Cleaning July 2016</t>
  </si>
  <si>
    <r>
      <t>Civic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ss15 (5)</t>
    </r>
  </si>
  <si>
    <r>
      <t>Allotments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Smallholding &amp; Allotments Act 1908 ss23, 26 and 42. </t>
    </r>
  </si>
  <si>
    <t>Affinity water</t>
  </si>
  <si>
    <t>Water supply Mch to Aug</t>
  </si>
  <si>
    <r>
      <t>Complex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s133</t>
    </r>
  </si>
  <si>
    <t xml:space="preserve">PSK Ind Cleaning Services </t>
  </si>
  <si>
    <t>Cleaning 11/7 to 7/8</t>
  </si>
  <si>
    <r>
      <t>Market Place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Food Act 1984 s50</t>
    </r>
  </si>
  <si>
    <t>Markets phone line July 16</t>
  </si>
  <si>
    <t>Market waste July 16</t>
  </si>
  <si>
    <r>
      <rPr>
        <b/>
        <u/>
        <sz val="10"/>
        <rFont val="Arial"/>
        <family val="2"/>
      </rPr>
      <t>Plantations</t>
    </r>
    <r>
      <rPr>
        <i/>
        <sz val="10"/>
        <rFont val="Arial"/>
        <family val="2"/>
      </rPr>
      <t xml:space="preserve"> - Open spaces Act 1906 ss 9 &amp; 10</t>
    </r>
  </si>
  <si>
    <t>Herts and Cambs Ground Maint.</t>
  </si>
  <si>
    <t>Plantations maintenance</t>
  </si>
  <si>
    <r>
      <rPr>
        <b/>
        <u/>
        <sz val="10"/>
        <rFont val="Arial"/>
        <family val="2"/>
      </rPr>
      <t>Cemetery</t>
    </r>
    <r>
      <rPr>
        <sz val="10"/>
        <rFont val="Arial"/>
        <family val="2"/>
      </rPr>
      <t xml:space="preserve"> - LGA 1972 s214</t>
    </r>
  </si>
  <si>
    <t>Archant</t>
  </si>
  <si>
    <t>Advert for sale of land</t>
  </si>
  <si>
    <t>Other Expenses</t>
  </si>
  <si>
    <r>
      <t>Royston First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s144</t>
    </r>
  </si>
  <si>
    <t>Royston First phone line July 16</t>
  </si>
  <si>
    <t>Total</t>
  </si>
  <si>
    <t>Royston Town Council  - Supplier Payments</t>
  </si>
  <si>
    <t>Jackson Lift Group</t>
  </si>
  <si>
    <t>Lift Repairs</t>
  </si>
  <si>
    <t>Annual rental</t>
  </si>
  <si>
    <t>Royal Mail</t>
  </si>
  <si>
    <t>Stamps</t>
  </si>
  <si>
    <t>Npower</t>
  </si>
  <si>
    <t>Quarterly electric</t>
  </si>
  <si>
    <t>Gesithas</t>
  </si>
  <si>
    <t>Viking Event donation</t>
  </si>
  <si>
    <t>John O'Conner</t>
  </si>
  <si>
    <t>Pest control - wasps</t>
  </si>
  <si>
    <t>Removal and reduction of trees</t>
  </si>
  <si>
    <r>
      <t>Salaries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s111</t>
    </r>
  </si>
  <si>
    <t>Staff</t>
  </si>
  <si>
    <t>August - Salaries</t>
  </si>
  <si>
    <t>BACS</t>
  </si>
  <si>
    <t>Inland Revenue - HMRC</t>
  </si>
  <si>
    <t>August - PAYE/NI</t>
  </si>
  <si>
    <t>HCC</t>
  </si>
  <si>
    <t>August - Pension</t>
  </si>
  <si>
    <t>Cleaning sundries</t>
  </si>
  <si>
    <t>PHS Group</t>
  </si>
  <si>
    <t>Annual duty of care</t>
  </si>
  <si>
    <t>Refuse August 16</t>
  </si>
  <si>
    <t>Water supply - half yearly</t>
  </si>
  <si>
    <t>Lift line August 16</t>
  </si>
  <si>
    <t>Admin line and fax line August 16</t>
  </si>
  <si>
    <t>BDO LLP</t>
  </si>
  <si>
    <t>External audit fee 15/16</t>
  </si>
  <si>
    <t>Stationery</t>
  </si>
  <si>
    <t>HAPTC</t>
  </si>
  <si>
    <t>Craft and stationery items</t>
  </si>
  <si>
    <t>Local World</t>
  </si>
  <si>
    <t>Musuem curator advert</t>
  </si>
  <si>
    <t>NPK Holdings</t>
  </si>
  <si>
    <t>Rent - quarterly charge</t>
  </si>
  <si>
    <t>s/o</t>
  </si>
  <si>
    <t>PRS for Music</t>
  </si>
  <si>
    <t>Annual charge 16/17</t>
  </si>
  <si>
    <t>Namesco Ltd</t>
  </si>
  <si>
    <t>Website hosting 1 yr</t>
  </si>
  <si>
    <t>Gas supply - August 16</t>
  </si>
  <si>
    <t>Hertfordshire Early Dance</t>
  </si>
  <si>
    <t>Dance demonstrations</t>
  </si>
  <si>
    <t>Kidscience Ltd</t>
  </si>
  <si>
    <t>Museum show</t>
  </si>
  <si>
    <t>Cleaning 1/8 to 28/8</t>
  </si>
  <si>
    <t>Refuse - August 16</t>
  </si>
  <si>
    <t>Water supply - Feb to Aug 2016</t>
  </si>
  <si>
    <t>Cleaning August 2016</t>
  </si>
  <si>
    <t>Stationery Cupboard</t>
  </si>
  <si>
    <t>Stationery for Civic Reception</t>
  </si>
  <si>
    <t>Cleaning 8/8 to 4/9</t>
  </si>
  <si>
    <t>Viking</t>
  </si>
  <si>
    <t>Ink</t>
  </si>
  <si>
    <t>Markets phone line August 16</t>
  </si>
  <si>
    <t>City B Group</t>
  </si>
  <si>
    <t>New market stalls and equipment (deposit)</t>
  </si>
  <si>
    <t>Electric - quarterly</t>
  </si>
  <si>
    <t>Market waste August 16</t>
  </si>
  <si>
    <t>Lowfield Printing Company</t>
  </si>
  <si>
    <t>Naturally Royston competition flyers</t>
  </si>
  <si>
    <t>(LGA1972s145)</t>
  </si>
  <si>
    <t>Royston First phone line August 16</t>
  </si>
  <si>
    <t>September - Salaries</t>
  </si>
  <si>
    <t>September - PAYE/NI</t>
  </si>
  <si>
    <t>September - Pension</t>
  </si>
  <si>
    <t>Legislation training</t>
  </si>
  <si>
    <t>Museum curator advert</t>
  </si>
  <si>
    <t>ARC Electrical</t>
  </si>
  <si>
    <t>Replace faulty cabinet lights</t>
  </si>
  <si>
    <t>Fix electric bollard</t>
  </si>
  <si>
    <t>Refuse September 16</t>
  </si>
  <si>
    <t>Lift line September 16</t>
  </si>
  <si>
    <t>Admin line and fax line Sept 16</t>
  </si>
  <si>
    <t>Election costs - 4/8/2016</t>
  </si>
  <si>
    <t>Norton</t>
  </si>
  <si>
    <t>Antivirus 1 year cover</t>
  </si>
  <si>
    <t>Zurich Management Services Ltd</t>
  </si>
  <si>
    <t>LCAS membership renewal</t>
  </si>
  <si>
    <t>Konica Minolta</t>
  </si>
  <si>
    <t>Copying 17/7 to 16/10</t>
  </si>
  <si>
    <t>NPK Holdings Ltd</t>
  </si>
  <si>
    <t>Annual buildings insurance</t>
  </si>
  <si>
    <t xml:space="preserve">Electric 1/8 to 30/9 </t>
  </si>
  <si>
    <t>TOBAR</t>
  </si>
  <si>
    <t>Items for shop</t>
  </si>
  <si>
    <t>Gas supply - September 16</t>
  </si>
  <si>
    <t>Cleaning 29/8 to 25/9</t>
  </si>
  <si>
    <t>NPower</t>
  </si>
  <si>
    <t>Electric 1/8 to 30/9</t>
  </si>
  <si>
    <t>Refuse - September 16</t>
  </si>
  <si>
    <t>Cleaning September 2016</t>
  </si>
  <si>
    <t>Repairs to toilets</t>
  </si>
  <si>
    <t>Delissimo</t>
  </si>
  <si>
    <t>Civic reception catering</t>
  </si>
  <si>
    <t>Tesco</t>
  </si>
  <si>
    <t>Civic reception drinks</t>
  </si>
  <si>
    <t>Cleaning 5/9 to 2/10</t>
  </si>
  <si>
    <t>Markets phone line September 16</t>
  </si>
  <si>
    <t>Market 1 electric 1/8 to 30/9</t>
  </si>
  <si>
    <t>Market 2 electric 31/8 to 30/9</t>
  </si>
  <si>
    <t>Market waste September 16</t>
  </si>
  <si>
    <t>Stile plantation - remove Ash tree</t>
  </si>
  <si>
    <t>Remove camps in woods</t>
  </si>
  <si>
    <t>Curwens LLP</t>
  </si>
  <si>
    <t>Conveyancing fees</t>
  </si>
  <si>
    <t>Royal British Legion</t>
  </si>
  <si>
    <t>Remembrance Day refreshments</t>
  </si>
  <si>
    <t>(LGA 1972 s15(5))</t>
  </si>
  <si>
    <t>Donation to Poppy Appeal (GPC)</t>
  </si>
  <si>
    <t>Royston First phone line Sept 16</t>
  </si>
  <si>
    <t>October - Salaries</t>
  </si>
  <si>
    <t>October - PAYE/NI</t>
  </si>
  <si>
    <t>October - Pension</t>
  </si>
  <si>
    <t>Royston Town Council  - Supplier Payment</t>
  </si>
  <si>
    <t>Cleaning 26/9 to 23/10</t>
  </si>
  <si>
    <t>Seasonal Transformations</t>
  </si>
  <si>
    <t>Install &amp; takedown Xmas lights and</t>
  </si>
  <si>
    <t>purchase new decorations (part</t>
  </si>
  <si>
    <t>donation received) (LGA1972s144)</t>
  </si>
  <si>
    <t xml:space="preserve">Ink </t>
  </si>
  <si>
    <t>GROSS PYT</t>
  </si>
  <si>
    <t>Royston Town Council  - Accounts for Payment</t>
  </si>
  <si>
    <t>NET</t>
  </si>
  <si>
    <t>VAT</t>
  </si>
  <si>
    <t>GROSS</t>
  </si>
  <si>
    <t>Break down call out</t>
  </si>
  <si>
    <t>Refuse October 16</t>
  </si>
  <si>
    <t xml:space="preserve">NHDC </t>
  </si>
  <si>
    <t>Planning application fee</t>
  </si>
  <si>
    <t>Lift line October 16</t>
  </si>
  <si>
    <t>Admin line and fax line Oct 16</t>
  </si>
  <si>
    <t>Inurdreams Ltd</t>
  </si>
  <si>
    <t>IT support</t>
  </si>
  <si>
    <t>Tesco/Box.co.uk</t>
  </si>
  <si>
    <t>New monitor</t>
  </si>
  <si>
    <t>Haines Watts</t>
  </si>
  <si>
    <t>Interim audit 2016/2017</t>
  </si>
  <si>
    <t>Dampcure-Woodcure/30 Ltd</t>
  </si>
  <si>
    <t>Install damp course and replaster</t>
  </si>
  <si>
    <t>Photocopying</t>
  </si>
  <si>
    <t>Museums Association</t>
  </si>
  <si>
    <t>Annual membership 2015-2016</t>
  </si>
  <si>
    <t>County Security Services</t>
  </si>
  <si>
    <t>Alarm repairs</t>
  </si>
  <si>
    <t>Gas supply - October 16</t>
  </si>
  <si>
    <t>Electricity - October 16</t>
  </si>
  <si>
    <t>Refuse - October 16</t>
  </si>
  <si>
    <t>Cleaning October 2016</t>
  </si>
  <si>
    <t>British Legion</t>
  </si>
  <si>
    <t>2 wreaths for Remembrance Day (GPC)</t>
  </si>
  <si>
    <t>Flying Colours Flagmakers Ltd</t>
  </si>
  <si>
    <t>Council flag</t>
  </si>
  <si>
    <t>Hales Printers</t>
  </si>
  <si>
    <t>Mayor's Christmas cards</t>
  </si>
  <si>
    <t>Cleaning 3/10 to 30/10</t>
  </si>
  <si>
    <t>Markets phone line October 16</t>
  </si>
  <si>
    <t>Marshall Prop. Maint.</t>
  </si>
  <si>
    <t>Repair shed and gates</t>
  </si>
  <si>
    <t>Market waste October 16</t>
  </si>
  <si>
    <t>Removal of dead trees</t>
  </si>
  <si>
    <t>Tree sculpture (donation funded)</t>
  </si>
  <si>
    <t>Royston First Bid Company Ltd</t>
  </si>
  <si>
    <t>Silver Sunday cinema hire</t>
  </si>
  <si>
    <t>Royston &amp; Dist community trans.</t>
  </si>
  <si>
    <r>
      <t xml:space="preserve">Silver Sunday transport </t>
    </r>
    <r>
      <rPr>
        <sz val="8"/>
        <rFont val="Arial"/>
        <family val="2"/>
      </rPr>
      <t>(LGA1972s145)</t>
    </r>
  </si>
  <si>
    <t>Royston First phone line Oct 16</t>
  </si>
  <si>
    <t>November - Salaries</t>
  </si>
  <si>
    <t>November - PAYE/NI</t>
  </si>
  <si>
    <t>November - Pension</t>
  </si>
  <si>
    <t>Chairs</t>
  </si>
  <si>
    <t>L T Floors</t>
  </si>
  <si>
    <t>Repair Hardwicke Hall floor (deposit)</t>
  </si>
  <si>
    <t>Refuse November 16</t>
  </si>
  <si>
    <t>Promed Training Ltd</t>
  </si>
  <si>
    <t>Caught on Camera</t>
  </si>
  <si>
    <t>CCTV installation</t>
  </si>
  <si>
    <t>Lift line November 16</t>
  </si>
  <si>
    <t>Admin line and fax line Nov 16</t>
  </si>
  <si>
    <t>VAT Support and Solutions</t>
  </si>
  <si>
    <t>VAT training and support</t>
  </si>
  <si>
    <t>SLCC</t>
  </si>
  <si>
    <t>Annual membership</t>
  </si>
  <si>
    <t>Avalon Software (UK) Ltd</t>
  </si>
  <si>
    <t>Software support</t>
  </si>
  <si>
    <t>PSK Cleaning</t>
  </si>
  <si>
    <t>Cleaning 24/10 to 20/11</t>
  </si>
  <si>
    <t>Refuse - November 16</t>
  </si>
  <si>
    <t>Cleaning November 2016</t>
  </si>
  <si>
    <t>Cleaning 31/10 to 27/11</t>
  </si>
  <si>
    <t>Markets phone line November 16</t>
  </si>
  <si>
    <t>Market waste November 16</t>
  </si>
  <si>
    <t>Herts &amp; Cambs Ground Maint.</t>
  </si>
  <si>
    <t>Dismantle Ash tree</t>
  </si>
  <si>
    <t>Cut ivy in Green Walk Plantation</t>
  </si>
  <si>
    <t>Plantations regular maintenance</t>
  </si>
  <si>
    <r>
      <t>Royston First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LGA 1972 s144</t>
    </r>
  </si>
  <si>
    <t>Royston First phone line Nov 16</t>
  </si>
  <si>
    <t>December - Salaries</t>
  </si>
  <si>
    <t>December - PAYE/NI</t>
  </si>
  <si>
    <t>December - Pension</t>
  </si>
  <si>
    <t>Refuse December 16</t>
  </si>
  <si>
    <t>Air 2 Air Solutions</t>
  </si>
  <si>
    <t>Maintenance of air conditioning (50% charged to cinema)</t>
  </si>
  <si>
    <t>Anglian Water</t>
  </si>
  <si>
    <t>Sewerage 7/9 to 30/9</t>
  </si>
  <si>
    <t>Lift line December 16</t>
  </si>
  <si>
    <t>Misco</t>
  </si>
  <si>
    <t>New PC</t>
  </si>
  <si>
    <t>Admin line and fax line Dec 16</t>
  </si>
  <si>
    <t>**203068</t>
  </si>
  <si>
    <t>Amazon</t>
  </si>
  <si>
    <t>Emergency light</t>
  </si>
  <si>
    <t>Stationery and craft supplies</t>
  </si>
  <si>
    <t>Renewal of domain name - 2 years</t>
  </si>
  <si>
    <t>Electrical works during renovations</t>
  </si>
  <si>
    <t>**203069</t>
  </si>
  <si>
    <t>Paul Brett Plumbing &amp; Heating</t>
  </si>
  <si>
    <t>Plumbing works during renovations</t>
  </si>
  <si>
    <t>**203070</t>
  </si>
  <si>
    <t>Sewerage 19/8 to 30/9</t>
  </si>
  <si>
    <t>BEEE Creative</t>
  </si>
  <si>
    <t>Dance workshops (grant funded)</t>
  </si>
  <si>
    <t>Cleaning 21/11 to 18/12</t>
  </si>
  <si>
    <t>Cleaning 19/12 to 15/1</t>
  </si>
  <si>
    <t>Sewerage 1/7 to 30/9</t>
  </si>
  <si>
    <t>Refuse - December 16</t>
  </si>
  <si>
    <t>Cleaning December 2016</t>
  </si>
  <si>
    <t>Clear blocked drains</t>
  </si>
  <si>
    <t>Cleaning 28/11 to 25/12</t>
  </si>
  <si>
    <t>Rates - Market Place</t>
  </si>
  <si>
    <t>Rates - Angel Pavement</t>
  </si>
  <si>
    <t>Rates - adj Angel Pavement</t>
  </si>
  <si>
    <t>Bid levy - Angel Pavement</t>
  </si>
  <si>
    <t>Bid levy - adj Angel Pavement</t>
  </si>
  <si>
    <t>Markets phone line December 16</t>
  </si>
  <si>
    <t>Electricity - Bollard 2 - 30/9 to 30/11</t>
  </si>
  <si>
    <t>**203071</t>
  </si>
  <si>
    <t>David Marshall Print</t>
  </si>
  <si>
    <t>Receipt books - 08001 to 09000</t>
  </si>
  <si>
    <t>Public Works Loan board</t>
  </si>
  <si>
    <t>Market Place loan repayment</t>
  </si>
  <si>
    <t>Market waste December 16</t>
  </si>
  <si>
    <t>Royston Day Centre</t>
  </si>
  <si>
    <t>Donation-lunches subsidy</t>
  </si>
  <si>
    <t>(GPC LA2011s1(1))</t>
  </si>
  <si>
    <t>Public notice - May Fayre licence</t>
  </si>
  <si>
    <t>Royston First phone line Dec 16</t>
  </si>
  <si>
    <t>January - Salaries</t>
  </si>
  <si>
    <t>January - PAYE/NI</t>
  </si>
  <si>
    <t>January - Pension</t>
  </si>
  <si>
    <t>Sanitary disposal Feb 17 to Feb 18</t>
  </si>
  <si>
    <t>Refuse January 17</t>
  </si>
  <si>
    <t>Double S Flooring</t>
  </si>
  <si>
    <t>New flooring in male toilets</t>
  </si>
  <si>
    <t>AJ Products</t>
  </si>
  <si>
    <t>2 new refuse bins</t>
  </si>
  <si>
    <t>Lift line January 17</t>
  </si>
  <si>
    <t>Admin line and fax line Jan 17</t>
  </si>
  <si>
    <t>Hard drive</t>
  </si>
  <si>
    <t>Stationery, cleaning and craft supplies</t>
  </si>
  <si>
    <t>Preservation Equipment Ltd</t>
  </si>
  <si>
    <t>Preservation items</t>
  </si>
  <si>
    <t>3D Displays</t>
  </si>
  <si>
    <t>Display equipment</t>
  </si>
  <si>
    <t>Royston &amp; Dist. Local History Soc.</t>
  </si>
  <si>
    <t>Museum sales Oct 16 to Jan 17</t>
  </si>
  <si>
    <t>Soldier of Fortune</t>
  </si>
  <si>
    <t>WW1 tunic, helmet, webbing</t>
  </si>
  <si>
    <t>WestAir Reproductions Ltd</t>
  </si>
  <si>
    <t>Stock for shop</t>
  </si>
  <si>
    <t>Cleaning 16/1 to 12/2</t>
  </si>
  <si>
    <t>Borders and Bows</t>
  </si>
  <si>
    <t>New window blinds</t>
  </si>
  <si>
    <t>Affinity for Business</t>
  </si>
  <si>
    <t>Water bill (six monthly)</t>
  </si>
  <si>
    <t>Refuse - January 17</t>
  </si>
  <si>
    <t>Cleaning January 2017</t>
  </si>
  <si>
    <t>National Allotment Society</t>
  </si>
  <si>
    <t>Cleaning 26/12 to 22/1</t>
  </si>
  <si>
    <t>Markets phone line Jan 17</t>
  </si>
  <si>
    <t>Market waste January 17</t>
  </si>
  <si>
    <t>EDF energy</t>
  </si>
  <si>
    <t>Electric xmas lights(LGA1972s144)</t>
  </si>
  <si>
    <t>Royston First phone line Jan 17</t>
  </si>
  <si>
    <t>February - Salaries</t>
  </si>
  <si>
    <t>February - PAYE/NI</t>
  </si>
  <si>
    <t>February - Pension</t>
  </si>
  <si>
    <t>……………………………………………………………….date</t>
  </si>
  <si>
    <t>Royston Town Council  - Accounts for Payment - supplementary</t>
  </si>
  <si>
    <t>Breakdown call out</t>
  </si>
  <si>
    <t>UK Fire Training</t>
  </si>
  <si>
    <t>Fire marshal training (AB/CM/TP)</t>
  </si>
  <si>
    <t>Secure email change</t>
  </si>
  <si>
    <t>Dance workshops (Grant funded)</t>
  </si>
  <si>
    <t>Repro stand (Grant funded)</t>
  </si>
  <si>
    <t>Jessops</t>
  </si>
  <si>
    <t>Digital camera (Grant funded)</t>
  </si>
  <si>
    <t>Preservation Equipment</t>
  </si>
  <si>
    <t>Data loggers</t>
  </si>
  <si>
    <t>Fire marshal training (JO)</t>
  </si>
  <si>
    <t>Museum sales Feb 17 to Mch 17</t>
  </si>
  <si>
    <t>Friends of the Museum</t>
  </si>
  <si>
    <t>Museum sales Oct 16 to Mch 17</t>
  </si>
  <si>
    <t>Exhibition sales</t>
  </si>
  <si>
    <t>Electric bollard 1 - 30/11 to 01/3</t>
  </si>
  <si>
    <t>Fire marshal training</t>
  </si>
  <si>
    <t>Cleaning sundries/new kettle</t>
  </si>
  <si>
    <t>Refuse February 17</t>
  </si>
  <si>
    <t>Repair Hardwicke Hall Floor</t>
  </si>
  <si>
    <t>**203111</t>
  </si>
  <si>
    <t>Water supply Oct to Mar</t>
  </si>
  <si>
    <t>Lift line February 17</t>
  </si>
  <si>
    <t>Ink and stamps</t>
  </si>
  <si>
    <t xml:space="preserve">Ink  </t>
  </si>
  <si>
    <t>Set up new PC</t>
  </si>
  <si>
    <t>Travel expenses</t>
  </si>
  <si>
    <t>Alarm maintenance 2015-2016</t>
  </si>
  <si>
    <t>Admin line and fax line Feb 17</t>
  </si>
  <si>
    <t>Annual Town meeting advert</t>
  </si>
  <si>
    <t>Suffolk Ass. Of Local Councils</t>
  </si>
  <si>
    <t>Local Council Award Accreditation fee</t>
  </si>
  <si>
    <t>Zurich Management Services</t>
  </si>
  <si>
    <t>LCAS seminar</t>
  </si>
  <si>
    <t>MODES Users Association</t>
  </si>
  <si>
    <t>MODES users licence</t>
  </si>
  <si>
    <t>Curator</t>
  </si>
  <si>
    <t>**203110</t>
  </si>
  <si>
    <t>Total Gas and Power</t>
  </si>
  <si>
    <t>Gas supply Oct to Feb</t>
  </si>
  <si>
    <t>Cleaning 13/2 to 12/3</t>
  </si>
  <si>
    <t>Refuse - February 17</t>
  </si>
  <si>
    <t>Electrical works (donation funded)</t>
  </si>
  <si>
    <t>Cleaning February 2017</t>
  </si>
  <si>
    <t>Toilet repairs</t>
  </si>
  <si>
    <t>Replace toilet holders and seat</t>
  </si>
  <si>
    <t>New door handle</t>
  </si>
  <si>
    <t xml:space="preserve">Npower </t>
  </si>
  <si>
    <t>Royston PCC</t>
  </si>
  <si>
    <t>Civic Service refreshments</t>
  </si>
  <si>
    <t>Cleaning 23/1 to 19/2</t>
  </si>
  <si>
    <t>Cleaning 20/2 to 19/3</t>
  </si>
  <si>
    <t>Markets phone line Feb 17</t>
  </si>
  <si>
    <t>Quarterly electric - bollard 1</t>
  </si>
  <si>
    <t>Market waste February 17</t>
  </si>
  <si>
    <t>Cut and clear fallen trees</t>
  </si>
  <si>
    <t>Emergency tree works</t>
  </si>
  <si>
    <t>Repair to damaged path</t>
  </si>
  <si>
    <r>
      <t>Royston First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LGA 1972s144</t>
    </r>
  </si>
  <si>
    <t>Royston First phone line Feb 17</t>
  </si>
  <si>
    <t>March - Salaries</t>
  </si>
  <si>
    <t>March - PAYE/NI</t>
  </si>
  <si>
    <t>March - Pension</t>
  </si>
  <si>
    <t>** cheques/payments paid already since last accounts list</t>
  </si>
  <si>
    <t>May Fayre land licence</t>
  </si>
  <si>
    <t>May Fayre a/c</t>
  </si>
  <si>
    <t>May Fayre bins</t>
  </si>
  <si>
    <t>CQ NO</t>
  </si>
  <si>
    <t>Bid Levy</t>
  </si>
  <si>
    <t>Additional charge 16-17</t>
  </si>
  <si>
    <t>Annual charge 17-18</t>
  </si>
  <si>
    <t>Refuse March 17</t>
  </si>
  <si>
    <t>Blind for Town Hall stairwell</t>
  </si>
  <si>
    <t>Lift line March 17</t>
  </si>
  <si>
    <t>B &amp; H Designs</t>
  </si>
  <si>
    <t>Test PA/induction loop</t>
  </si>
  <si>
    <t xml:space="preserve">Herts Full Stop </t>
  </si>
  <si>
    <t>Annual subscription</t>
  </si>
  <si>
    <t>Zurich Municipal Insurance</t>
  </si>
  <si>
    <t>Annual insurance premium</t>
  </si>
  <si>
    <t>Admin line and fax line March 17</t>
  </si>
  <si>
    <t>Information Commissioner</t>
  </si>
  <si>
    <t>Data protection yearly renewal</t>
  </si>
  <si>
    <t>SLCC Enterprises Ltd</t>
  </si>
  <si>
    <t>Regional training seminar</t>
  </si>
  <si>
    <t>Lino sheets</t>
  </si>
  <si>
    <t>Association of Ind. Museums</t>
  </si>
  <si>
    <t>Annual membership 2017</t>
  </si>
  <si>
    <t>Sewerage Oct to Mar</t>
  </si>
  <si>
    <t>Gas supply - March 17</t>
  </si>
  <si>
    <t>Cleaning 13/3 to 9/4</t>
  </si>
  <si>
    <t>Marshall Property Maintenance</t>
  </si>
  <si>
    <t>Decoration of Market Hill Rooms</t>
  </si>
  <si>
    <t>Refuse - March 17</t>
  </si>
  <si>
    <t>Cave filter cleaning March 17</t>
  </si>
  <si>
    <t>Cleaning March 2017</t>
  </si>
  <si>
    <t>Certificate frames for awards</t>
  </si>
  <si>
    <t>ARC Electrical Ltd</t>
  </si>
  <si>
    <t>Connect SWA cable to store</t>
  </si>
  <si>
    <t>Desk and footstools</t>
  </si>
  <si>
    <t>Markets phone line March 17</t>
  </si>
  <si>
    <t>NABMA</t>
  </si>
  <si>
    <t>Annual subs 17-18</t>
  </si>
  <si>
    <t>Market waste March 17</t>
  </si>
  <si>
    <t>Herts &amp; Cambs Ground Maintenance</t>
  </si>
  <si>
    <t>Councillor training - LD &amp; VS</t>
  </si>
  <si>
    <t>Town Crier Allowance 2017/2018</t>
  </si>
  <si>
    <t>(LGA1972s142/s144)</t>
  </si>
  <si>
    <t>April - Salaries</t>
  </si>
  <si>
    <t>April - PAYE/NI</t>
  </si>
  <si>
    <t>April - Pension</t>
  </si>
  <si>
    <t>Peter Johnson Entertainments Ltd</t>
  </si>
  <si>
    <t>Bungee Trampoline - May Fayre</t>
  </si>
  <si>
    <t>May Fayre A/c</t>
  </si>
  <si>
    <t>James Arnott</t>
  </si>
  <si>
    <t>Punch &amp; Judy - May Fayre</t>
  </si>
  <si>
    <t>Royston Marquee Hire</t>
  </si>
  <si>
    <t>Marquees - May Fayre</t>
  </si>
  <si>
    <t>Peter Wall</t>
  </si>
  <si>
    <t>PA system - May Fayre</t>
  </si>
  <si>
    <t>Royston Town Band</t>
  </si>
  <si>
    <t xml:space="preserve">Entertainment - May Fayre </t>
  </si>
  <si>
    <t>Sewerage Oct 16 to Jan 17</t>
  </si>
  <si>
    <t>Refuse April 17</t>
  </si>
  <si>
    <t>Sewerage - six months</t>
  </si>
  <si>
    <t>Lift line April 17</t>
  </si>
  <si>
    <t>Admin line and fax line April 17</t>
  </si>
  <si>
    <t>Ink CM/STB</t>
  </si>
  <si>
    <t>Advert for Office Assistant</t>
  </si>
  <si>
    <t>Striking Displays</t>
  </si>
  <si>
    <t>Book stand/leaflet holder (grant funded)</t>
  </si>
  <si>
    <t>Gas supply - April 17</t>
  </si>
  <si>
    <t>Refuse - April 17</t>
  </si>
  <si>
    <t>Cave filter cleaning April 17</t>
  </si>
  <si>
    <t>Repair emergency lighting</t>
  </si>
  <si>
    <t>Cleaning April 2017</t>
  </si>
  <si>
    <t>Repairs to doors</t>
  </si>
  <si>
    <t>XTS UK Ltd</t>
  </si>
  <si>
    <t>Stocksigns</t>
  </si>
  <si>
    <t>5mph speed limit sign</t>
  </si>
  <si>
    <t>Agency Costs 16-17</t>
  </si>
  <si>
    <t>**203157</t>
  </si>
  <si>
    <t>Cleaning 20/3 to 16/4</t>
  </si>
  <si>
    <t>Markets phone line April 17</t>
  </si>
  <si>
    <t>Market waste April 17</t>
  </si>
  <si>
    <t>ESE Direct</t>
  </si>
  <si>
    <t>Aerosol paint - May Fayre</t>
  </si>
  <si>
    <t>Royston First phone line April 17</t>
  </si>
  <si>
    <t>Inks TP</t>
  </si>
  <si>
    <t>Repair Internet and phone lines</t>
  </si>
  <si>
    <t>PSK Industrial Cleaning</t>
  </si>
  <si>
    <t>Cleaning 10/4 to 7/5</t>
  </si>
  <si>
    <t>Unlimited Logos</t>
  </si>
  <si>
    <t>Mayoral board</t>
  </si>
  <si>
    <t>Cleaning 17/4 to 14/5</t>
  </si>
  <si>
    <t>Bid Levy - Market Hill car park</t>
  </si>
  <si>
    <t>May - Salaries</t>
  </si>
  <si>
    <t>May - PAYE/NI</t>
  </si>
  <si>
    <t>May - Pension</t>
  </si>
  <si>
    <t>Refuse May 17</t>
  </si>
  <si>
    <t>Stationery sundries/desk partition</t>
  </si>
  <si>
    <t>Admin line and fax line May 17</t>
  </si>
  <si>
    <t>External hard drive</t>
  </si>
  <si>
    <t>Haines Watts Chartered Accountants</t>
  </si>
  <si>
    <t>Internal audit fee</t>
  </si>
  <si>
    <t>Education budget exp - lino</t>
  </si>
  <si>
    <t>Herts County Council</t>
  </si>
  <si>
    <t>HAMS annual subs</t>
  </si>
  <si>
    <t>Electric</t>
  </si>
  <si>
    <t>Assess faulty display cabinet</t>
  </si>
  <si>
    <t>Repair faulty display cabinet</t>
  </si>
  <si>
    <t>Photo album pages (grant funded)</t>
  </si>
  <si>
    <t>Storytelling show (deposit)</t>
  </si>
  <si>
    <t>Stuart Morris Textiles Ltd</t>
  </si>
  <si>
    <t>Souvenir bags for shop</t>
  </si>
  <si>
    <t>Collections Trust</t>
  </si>
  <si>
    <t>Overprinted collections forms</t>
  </si>
  <si>
    <t>Gas supply - May 17</t>
  </si>
  <si>
    <t>Step ladder</t>
  </si>
  <si>
    <t>Cleaning 8/5 to 4/6</t>
  </si>
  <si>
    <t>Refuse - May 17</t>
  </si>
  <si>
    <t>Cave filter cleaning May 17</t>
  </si>
  <si>
    <t>Cleaning May 2017</t>
  </si>
  <si>
    <t>New hand dryer/loo roll holders/bulbs</t>
  </si>
  <si>
    <t>Cleaning 15/5 to 11/6</t>
  </si>
  <si>
    <t>Electric - bollard 1</t>
  </si>
  <si>
    <t>Electric - bollard 2</t>
  </si>
  <si>
    <t>Markets phone line May 17</t>
  </si>
  <si>
    <t>Market waste May 17</t>
  </si>
  <si>
    <t>Remedial tree works at Green Walk</t>
  </si>
  <si>
    <t>Royston First phone/int line May 17</t>
  </si>
  <si>
    <t>June - Salaries</t>
  </si>
  <si>
    <t>June - PAYE/NI</t>
  </si>
  <si>
    <t>June - Pension</t>
  </si>
  <si>
    <t>Lift line May 17</t>
  </si>
  <si>
    <t>Refuse June 17</t>
  </si>
  <si>
    <t>Annual maintenance contract</t>
  </si>
  <si>
    <t>Lift line June 17</t>
  </si>
  <si>
    <t>Stationery sundries/new printer</t>
  </si>
  <si>
    <t>Admin line and fax line June 17</t>
  </si>
  <si>
    <t>Advert for Finance Assistant</t>
  </si>
  <si>
    <t>**d/c</t>
  </si>
  <si>
    <t xml:space="preserve">Stationery sundries  </t>
  </si>
  <si>
    <t>County Security Services Ltd</t>
  </si>
  <si>
    <t>**203158</t>
  </si>
  <si>
    <t>Gas supply - June 17</t>
  </si>
  <si>
    <t>Cleaning 5/6 to 2/7</t>
  </si>
  <si>
    <t>Refuse - June 17</t>
  </si>
  <si>
    <t>Cave filter cleaning June 17</t>
  </si>
  <si>
    <t>Website hosting 1 year &amp; domain name renewal 2 years</t>
  </si>
  <si>
    <t>Cleaning June 2017</t>
  </si>
  <si>
    <t>Cleaning 12/6 to 9/7</t>
  </si>
  <si>
    <t>Public Works loan Board</t>
  </si>
  <si>
    <t>Markets phone line June 17</t>
  </si>
  <si>
    <t>Market waste June 17</t>
  </si>
  <si>
    <t>Royston First phone/int line June 17</t>
  </si>
  <si>
    <t>July - Salaries</t>
  </si>
  <si>
    <t>July - PAYE/NI</t>
  </si>
  <si>
    <t>July - Pension</t>
  </si>
  <si>
    <t>Amazon UK</t>
  </si>
  <si>
    <t>Digital voice recorder</t>
  </si>
  <si>
    <t>Dance workshops(grant funded)</t>
  </si>
  <si>
    <t>Refuse July 17</t>
  </si>
  <si>
    <t>Advert for caretaker/cleaner</t>
  </si>
  <si>
    <t>Lift line July 17</t>
  </si>
  <si>
    <t>Stationery sundries/fans</t>
  </si>
  <si>
    <t>Admin line and fax line July 17</t>
  </si>
  <si>
    <t>Annual alarm maintenance</t>
  </si>
  <si>
    <t>Projector</t>
  </si>
  <si>
    <t>Projector stand</t>
  </si>
  <si>
    <t>Conservation By Design</t>
  </si>
  <si>
    <t>Document boxes (donation funded)</t>
  </si>
  <si>
    <t>Science show (Educ/events budget)</t>
  </si>
  <si>
    <t>Gas supply - July 17</t>
  </si>
  <si>
    <t>Six months sewerage</t>
  </si>
  <si>
    <t>Cleaning 3/7 to 30/7</t>
  </si>
  <si>
    <t>Refuse - July 17</t>
  </si>
  <si>
    <t>Cave filter cleaning July 17</t>
  </si>
  <si>
    <t>Cleaning July 2017</t>
  </si>
  <si>
    <t>Markets phone line July 17</t>
  </si>
  <si>
    <t>Market waste July 17</t>
  </si>
  <si>
    <t>Royston First phone/int line July 17</t>
  </si>
  <si>
    <t xml:space="preserve">Archant </t>
  </si>
  <si>
    <t>Advert for Caretaker/Cleaner</t>
  </si>
  <si>
    <t xml:space="preserve">Quarterly electricity July 17 </t>
  </si>
  <si>
    <t xml:space="preserve">Mileage </t>
  </si>
  <si>
    <t xml:space="preserve">Clearwater IT Training </t>
  </si>
  <si>
    <t xml:space="preserve">Cooleraid </t>
  </si>
  <si>
    <t xml:space="preserve">Annual Cooler Charge </t>
  </si>
  <si>
    <t>BT</t>
  </si>
  <si>
    <t xml:space="preserve">Quarterly alarm line </t>
  </si>
  <si>
    <t>Quarterly telephone line</t>
  </si>
  <si>
    <t xml:space="preserve">Altodigital </t>
  </si>
  <si>
    <t>Quarterly photocopying July 17</t>
  </si>
  <si>
    <t xml:space="preserve">Quarterly electricity July </t>
  </si>
  <si>
    <t xml:space="preserve">Screwfix </t>
  </si>
  <si>
    <t xml:space="preserve">Toilet Seat </t>
  </si>
  <si>
    <t xml:space="preserve">Gesithas </t>
  </si>
  <si>
    <t>Viking re-enactors 19.8.17</t>
  </si>
  <si>
    <t>Quarterly electricity July 17</t>
  </si>
  <si>
    <t xml:space="preserve">GB Construction </t>
  </si>
  <si>
    <t xml:space="preserve">Ceiling and Lights </t>
  </si>
  <si>
    <t xml:space="preserve">Marshall Property Maintenance Ltd </t>
  </si>
  <si>
    <t>Remove &amp; replace decking July 17</t>
  </si>
  <si>
    <t xml:space="preserve">Affinity </t>
  </si>
  <si>
    <t>Allotments Apr- Aug</t>
  </si>
  <si>
    <t xml:space="preserve">PSK Cleaning </t>
  </si>
  <si>
    <t xml:space="preserve">Daily cleaning July 17 </t>
  </si>
  <si>
    <t xml:space="preserve">City B Group </t>
  </si>
  <si>
    <t xml:space="preserve">Repairs to market stalls </t>
  </si>
  <si>
    <t xml:space="preserve">NSPCC registered charity </t>
  </si>
  <si>
    <t>Mayors luncheon 25.10.17</t>
  </si>
  <si>
    <t>Inv.</t>
  </si>
  <si>
    <t>ref.</t>
  </si>
  <si>
    <t>Rates - Aug 17</t>
  </si>
  <si>
    <t>Refuse Aug 17</t>
  </si>
  <si>
    <t xml:space="preserve">PHS </t>
  </si>
  <si>
    <t xml:space="preserve">Annual Duty of Care </t>
  </si>
  <si>
    <t>Marshall Property Maintenance Ltd</t>
  </si>
  <si>
    <t>External re-decoration</t>
  </si>
  <si>
    <t>Refuse - Aug 17</t>
  </si>
  <si>
    <t xml:space="preserve">Herts Fullstop </t>
  </si>
  <si>
    <t xml:space="preserve">Cleaning Products </t>
  </si>
  <si>
    <t xml:space="preserve">Cooleraid Ltd </t>
  </si>
  <si>
    <t xml:space="preserve">Water  </t>
  </si>
  <si>
    <t xml:space="preserve">Redcare </t>
  </si>
  <si>
    <t xml:space="preserve">Lift line </t>
  </si>
  <si>
    <t xml:space="preserve">Cash </t>
  </si>
  <si>
    <t xml:space="preserve">Petty Cash </t>
  </si>
  <si>
    <t xml:space="preserve">BDO </t>
  </si>
  <si>
    <t>External audit 16/17</t>
  </si>
  <si>
    <t xml:space="preserve">Stationery </t>
  </si>
  <si>
    <t xml:space="preserve">Viking </t>
  </si>
  <si>
    <t xml:space="preserve">Sage </t>
  </si>
  <si>
    <t>Admin fax and phone line</t>
  </si>
  <si>
    <t xml:space="preserve">Amazon </t>
  </si>
  <si>
    <t xml:space="preserve">Portable external hard drive </t>
  </si>
  <si>
    <t>Tesco PLC</t>
  </si>
  <si>
    <t>Friends of Royston Museum</t>
  </si>
  <si>
    <t>Refund of donation</t>
  </si>
  <si>
    <t>SpotBuyer</t>
  </si>
  <si>
    <t xml:space="preserve">Projector </t>
  </si>
  <si>
    <t xml:space="preserve">Photo album pages </t>
  </si>
  <si>
    <t xml:space="preserve">Petty cash </t>
  </si>
  <si>
    <t xml:space="preserve">Inurdreams Ltd </t>
  </si>
  <si>
    <t>IT repairs</t>
  </si>
  <si>
    <t xml:space="preserve">Craft Products </t>
  </si>
  <si>
    <t>North Herts CVS</t>
  </si>
  <si>
    <t xml:space="preserve">DBS Checks </t>
  </si>
  <si>
    <t xml:space="preserve">PRS for Music </t>
  </si>
  <si>
    <t>Music Licence</t>
  </si>
  <si>
    <t xml:space="preserve">Names co uk </t>
  </si>
  <si>
    <t xml:space="preserve">Renewal of domain name 1yr </t>
  </si>
  <si>
    <t xml:space="preserve">Total Gas &amp; Power </t>
  </si>
  <si>
    <t>Gas 31.7.17 to 31.08.17</t>
  </si>
  <si>
    <t xml:space="preserve">Annual building insurance </t>
  </si>
  <si>
    <t xml:space="preserve">ARC Electrical </t>
  </si>
  <si>
    <t xml:space="preserve">Lighting </t>
  </si>
  <si>
    <t>PSK Industrial Cleaning Services</t>
  </si>
  <si>
    <t>Cleaning - Aug 17</t>
  </si>
  <si>
    <t xml:space="preserve">Affinity for Business </t>
  </si>
  <si>
    <t>Water  - six months</t>
  </si>
  <si>
    <t xml:space="preserve">Kettle </t>
  </si>
  <si>
    <t>MHR 31.7.17 - 31.8.17</t>
  </si>
  <si>
    <t xml:space="preserve">Supply and install new roof </t>
  </si>
  <si>
    <t>Cave filter cleaning August 17</t>
  </si>
  <si>
    <t xml:space="preserve">Freeland Rees Roberts Architects </t>
  </si>
  <si>
    <t xml:space="preserve">Survey &amp; Report </t>
  </si>
  <si>
    <t>Cleaning August 2017</t>
  </si>
  <si>
    <t>Door hinges repair</t>
  </si>
  <si>
    <t xml:space="preserve">Toilet cistern leak </t>
  </si>
  <si>
    <t>Refuse August 17</t>
  </si>
  <si>
    <t xml:space="preserve">Cleaning - 7/8 to 3/9 </t>
  </si>
  <si>
    <t xml:space="preserve">Cleaning Products  </t>
  </si>
  <si>
    <t xml:space="preserve">Diary </t>
  </si>
  <si>
    <t>Markets line - Aug 17</t>
  </si>
  <si>
    <t>Market waste Aug 17</t>
  </si>
  <si>
    <t xml:space="preserve">N Power </t>
  </si>
  <si>
    <t xml:space="preserve">Electric bollard </t>
  </si>
  <si>
    <t xml:space="preserve">Herts &amp; Camb Ground Maintenance </t>
  </si>
  <si>
    <t xml:space="preserve">Regular Maintenance - Aug 17 </t>
  </si>
  <si>
    <t xml:space="preserve">Silver Sunday - cakes </t>
  </si>
  <si>
    <t>**108686</t>
  </si>
  <si>
    <t xml:space="preserve">Leander Architectural </t>
  </si>
  <si>
    <t xml:space="preserve">Plaque for Palace </t>
  </si>
  <si>
    <t>Phone internet line - Aug 17</t>
  </si>
  <si>
    <t>Computer Monitor</t>
  </si>
  <si>
    <t xml:space="preserve">Costco </t>
  </si>
  <si>
    <t xml:space="preserve">Clean Water </t>
  </si>
  <si>
    <t xml:space="preserve">Vacuum Cleaner &amp; Bags </t>
  </si>
  <si>
    <t xml:space="preserve">Mileage for Access Training </t>
  </si>
  <si>
    <t>**203195</t>
  </si>
  <si>
    <t xml:space="preserve">Royal Mail </t>
  </si>
  <si>
    <t xml:space="preserve">Stamps </t>
  </si>
  <si>
    <t xml:space="preserve">Stationery Cupboard </t>
  </si>
  <si>
    <t xml:space="preserve">Glue, diaries, Planner </t>
  </si>
  <si>
    <t xml:space="preserve">Haptc </t>
  </si>
  <si>
    <t xml:space="preserve">Norton Antivirus </t>
  </si>
  <si>
    <t xml:space="preserve">Antivirus software 1 years cover </t>
  </si>
  <si>
    <t xml:space="preserve">Anglian Water </t>
  </si>
  <si>
    <t xml:space="preserve">Water    </t>
  </si>
  <si>
    <t xml:space="preserve">Friends of Royston Museum </t>
  </si>
  <si>
    <t xml:space="preserve">Museum Sales </t>
  </si>
  <si>
    <t>Royston Local History Society</t>
  </si>
  <si>
    <t xml:space="preserve">Arts Festival &amp; Craft Supplies </t>
  </si>
  <si>
    <t>Gas 31.8.17 to 30.9.17</t>
  </si>
  <si>
    <t xml:space="preserve">County Security </t>
  </si>
  <si>
    <t xml:space="preserve">Alarm maintenance and monitoring </t>
  </si>
  <si>
    <t xml:space="preserve">Rogersons Removals </t>
  </si>
  <si>
    <t xml:space="preserve">Disposal of Chest Freezer </t>
  </si>
  <si>
    <t xml:space="preserve">Insulation Giant </t>
  </si>
  <si>
    <t xml:space="preserve">History Society - Celotex Insulation </t>
  </si>
  <si>
    <t xml:space="preserve">Electricity Jul 17 to Sept 17 </t>
  </si>
  <si>
    <t xml:space="preserve">Electricity Apr 17 to Jul 17 </t>
  </si>
  <si>
    <t>Electricity Apr 17 to 31 Jul</t>
  </si>
  <si>
    <t xml:space="preserve">Electricity Jul 17 to 30 Sept </t>
  </si>
  <si>
    <t xml:space="preserve">Water </t>
  </si>
  <si>
    <t xml:space="preserve">Affinity Water </t>
  </si>
  <si>
    <t>Clean Water 1/4 to 30/9</t>
  </si>
  <si>
    <t xml:space="preserve">Post Cards </t>
  </si>
  <si>
    <t>Electricity Apr 17 - July 17</t>
  </si>
  <si>
    <t>Electricity July 17 - Sept 17</t>
  </si>
  <si>
    <t xml:space="preserve">Cleaning - 4/9 to 1/10 </t>
  </si>
  <si>
    <t xml:space="preserve">Electric Bollard Apr 17 - July 17 </t>
  </si>
  <si>
    <t>Electric Bollard Jul 17 - Sept 17</t>
  </si>
  <si>
    <t xml:space="preserve">Hardwood Plywood for Table tops </t>
  </si>
  <si>
    <t xml:space="preserve">Regular Maintenance - Sept 17 </t>
  </si>
  <si>
    <t>Remove badly leaning limb over footpath</t>
  </si>
  <si>
    <t xml:space="preserve">Hales Printers </t>
  </si>
  <si>
    <t>Charity Calendars - Naturally Royston</t>
  </si>
  <si>
    <t>**203194</t>
  </si>
  <si>
    <t xml:space="preserve">Choice </t>
  </si>
  <si>
    <t xml:space="preserve">Radar Keys </t>
  </si>
  <si>
    <t>British Legion (Royston Branch)</t>
  </si>
  <si>
    <t xml:space="preserve">Refreshments </t>
  </si>
  <si>
    <t xml:space="preserve">Royal British Legion </t>
  </si>
  <si>
    <t>Donation to Poppy Appeal</t>
  </si>
  <si>
    <t xml:space="preserve">Wreaths </t>
  </si>
  <si>
    <t xml:space="preserve">Tescos </t>
  </si>
  <si>
    <t xml:space="preserve">Water &amp; Juice Civic Reception </t>
  </si>
  <si>
    <t xml:space="preserve">Herts County Council </t>
  </si>
  <si>
    <t xml:space="preserve">Rates </t>
  </si>
  <si>
    <t>Refuse</t>
  </si>
  <si>
    <t xml:space="preserve">Refuse </t>
  </si>
  <si>
    <t>Workshop - Appraisals</t>
  </si>
  <si>
    <t xml:space="preserve">Cleaning </t>
  </si>
  <si>
    <t xml:space="preserve">Cave filter cleaning </t>
  </si>
  <si>
    <t>Cleaning</t>
  </si>
  <si>
    <t xml:space="preserve">Markets line </t>
  </si>
  <si>
    <t>Market waste</t>
  </si>
  <si>
    <t xml:space="preserve">Jewsons </t>
  </si>
  <si>
    <t>Phone internet line</t>
  </si>
  <si>
    <t xml:space="preserve">BNP Paribas Leasing </t>
  </si>
  <si>
    <t xml:space="preserve">Marshall Property Maintenance </t>
  </si>
  <si>
    <t xml:space="preserve">Royston First </t>
  </si>
  <si>
    <t xml:space="preserve">Cleaning Supplies </t>
  </si>
  <si>
    <t xml:space="preserve">Rates - </t>
  </si>
  <si>
    <t>Refuse - October 2017</t>
  </si>
  <si>
    <t>Lift line -October 2017</t>
  </si>
  <si>
    <t>Sewerage - Six Months</t>
  </si>
  <si>
    <t>Stationery Sundries</t>
  </si>
  <si>
    <t>Telephone Rental Charges - Quarterly</t>
  </si>
  <si>
    <t>Admin fax and phone line - Oct 17</t>
  </si>
  <si>
    <t>Election Costs - May 2017</t>
  </si>
  <si>
    <t xml:space="preserve">Konica Minolta </t>
  </si>
  <si>
    <t xml:space="preserve">Quarterly Photocopying </t>
  </si>
  <si>
    <t>**203225</t>
  </si>
  <si>
    <t xml:space="preserve">HAPTC </t>
  </si>
  <si>
    <t xml:space="preserve">Photocoping charges quarterly </t>
  </si>
  <si>
    <t xml:space="preserve">Preservation Equipment Ltd </t>
  </si>
  <si>
    <t xml:space="preserve">Photo album </t>
  </si>
  <si>
    <t xml:space="preserve">Teacher Boards Sales </t>
  </si>
  <si>
    <t xml:space="preserve">Rainbow Felt Notice Boards </t>
  </si>
  <si>
    <t xml:space="preserve">Museums Assocation </t>
  </si>
  <si>
    <t xml:space="preserve">Museum Journal </t>
  </si>
  <si>
    <t xml:space="preserve">British Telecom </t>
  </si>
  <si>
    <t xml:space="preserve">Quarterly telephone charges </t>
  </si>
  <si>
    <t>Quarterly Security line charges</t>
  </si>
  <si>
    <t>Gas - October 2017</t>
  </si>
  <si>
    <t>Electric 30.9.17 to 31.10.17</t>
  </si>
  <si>
    <t>Cleaning 25th Sept - 22nd Oct</t>
  </si>
  <si>
    <t>Cave Filter Cleaning October 2017</t>
  </si>
  <si>
    <t>Cleaning - October 2017</t>
  </si>
  <si>
    <t>Cambridge Wine</t>
  </si>
  <si>
    <t>Wine for Civic Reception</t>
  </si>
  <si>
    <t>Sundries for Civic Reception</t>
  </si>
  <si>
    <t>Reimbursement for Champagne for Civic Reception</t>
  </si>
  <si>
    <t>**203226</t>
  </si>
  <si>
    <t xml:space="preserve">Delissimo </t>
  </si>
  <si>
    <t>Catering for Civic Reception</t>
  </si>
  <si>
    <t>**203227</t>
  </si>
  <si>
    <t>Electricity 30.9.17 to 12.10.17</t>
  </si>
  <si>
    <t xml:space="preserve">Redecoration of offices </t>
  </si>
  <si>
    <t xml:space="preserve">Sewerage six monthly </t>
  </si>
  <si>
    <t xml:space="preserve">Markets line - October 2017 </t>
  </si>
  <si>
    <t xml:space="preserve">Telephone Rental - Quarterly </t>
  </si>
  <si>
    <t xml:space="preserve">Market waste - October 2017 </t>
  </si>
  <si>
    <t>Market Bollard 30.9.17 to 31.10.17</t>
  </si>
  <si>
    <t xml:space="preserve">Regular Maintenance Monthly </t>
  </si>
  <si>
    <t>Remove fallen tree</t>
  </si>
  <si>
    <t xml:space="preserve">Silver Sunday Cinema Hire </t>
  </si>
  <si>
    <t>Phone internet line - October 17</t>
  </si>
  <si>
    <t>Royston Town Council  - Accounts for Payment supplementary</t>
  </si>
  <si>
    <t xml:space="preserve">Jackson Lift Group </t>
  </si>
  <si>
    <t>Lift Breakdown 11.11.17</t>
  </si>
  <si>
    <t>Haines &amp; Watts Chartered Accountants</t>
  </si>
  <si>
    <t>Interim audit visit for the year ended 31.3.17</t>
  </si>
  <si>
    <t xml:space="preserve">Caught on Camera </t>
  </si>
  <si>
    <t>CCTV Service carried out 23.11.17</t>
  </si>
  <si>
    <t xml:space="preserve">100 2nd class stamps </t>
  </si>
  <si>
    <t>Cleaning 23.10.17 to 19.11.17</t>
  </si>
  <si>
    <t xml:space="preserve">Royston &amp; DistCommunity Transport </t>
  </si>
  <si>
    <t xml:space="preserve">Transport for Silver Sunday Oct 17 </t>
  </si>
  <si>
    <t>Rates - December 2017</t>
  </si>
  <si>
    <t xml:space="preserve">Torch </t>
  </si>
  <si>
    <t>Refuse - December 2017</t>
  </si>
  <si>
    <t>Lift line -December 2017</t>
  </si>
  <si>
    <t xml:space="preserve">Stationery supplies </t>
  </si>
  <si>
    <t xml:space="preserve">Payflow monthly chgs - December 2017 </t>
  </si>
  <si>
    <t xml:space="preserve">Avalon </t>
  </si>
  <si>
    <t xml:space="preserve">Three year support for booking system </t>
  </si>
  <si>
    <t>Town Clerk</t>
  </si>
  <si>
    <t xml:space="preserve">SLCC </t>
  </si>
  <si>
    <t>Membership renewal</t>
  </si>
  <si>
    <t>Admin fax and phone line - December 17</t>
  </si>
  <si>
    <t>Water - December 2017</t>
  </si>
  <si>
    <t>Stationery December 2017</t>
  </si>
  <si>
    <t xml:space="preserve">BDM Technology </t>
  </si>
  <si>
    <t xml:space="preserve">Scanner - grant funded </t>
  </si>
  <si>
    <t xml:space="preserve">Tobar </t>
  </si>
  <si>
    <t xml:space="preserve">Shop Supplies </t>
  </si>
  <si>
    <t>Gas - December 2017</t>
  </si>
  <si>
    <t xml:space="preserve">Drawing of Museum Interior </t>
  </si>
  <si>
    <t xml:space="preserve">Track Lighting - donation funded </t>
  </si>
  <si>
    <t xml:space="preserve">Christmas Cards </t>
  </si>
  <si>
    <t xml:space="preserve">Rates - December 2017 </t>
  </si>
  <si>
    <t xml:space="preserve">Janitorial supplies - December 2017 </t>
  </si>
  <si>
    <t xml:space="preserve">Waste Collection December 2017 </t>
  </si>
  <si>
    <t>Daily cleaning 30.10.17 to 26.11.17</t>
  </si>
  <si>
    <t xml:space="preserve">Markets line - December 2017 </t>
  </si>
  <si>
    <t>Check power supplies in bollards</t>
  </si>
  <si>
    <t xml:space="preserve">Bell Brush </t>
  </si>
  <si>
    <t xml:space="preserve">Litter Pickers </t>
  </si>
  <si>
    <t>Phone internet line - December 17</t>
  </si>
  <si>
    <t>Royston Town Council  - Accounts for Payment - Supplementary</t>
  </si>
  <si>
    <r>
      <t>Town Hall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s133</t>
    </r>
  </si>
  <si>
    <r>
      <t xml:space="preserve">Admin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s111/s142</t>
    </r>
  </si>
  <si>
    <t>ILCA training - Assistant Town Clerk</t>
  </si>
  <si>
    <r>
      <t xml:space="preserve">Museum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</si>
  <si>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 xml:space="preserve">BEEE Creative </t>
  </si>
  <si>
    <t xml:space="preserve">Dance Workshops </t>
  </si>
  <si>
    <t xml:space="preserve">Arena Security Ltd </t>
  </si>
  <si>
    <t>Callout 10.11.17</t>
  </si>
  <si>
    <t xml:space="preserve">Plusnet </t>
  </si>
  <si>
    <t xml:space="preserve">Internet Services - monthly fee </t>
  </si>
  <si>
    <t xml:space="preserve">The Listing </t>
  </si>
  <si>
    <t xml:space="preserve">Adverts for January </t>
  </si>
  <si>
    <t xml:space="preserve">Assoc. Independent Museums </t>
  </si>
  <si>
    <t>Membership 1.1.18 to 31.12.18</t>
  </si>
  <si>
    <r>
      <t xml:space="preserve">Market Hill Rooms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s133</t>
    </r>
  </si>
  <si>
    <r>
      <t>Market Place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Food Act 1984 s50</t>
    </r>
  </si>
  <si>
    <t>Bollard 2 - 1.10.17 to 1.12.17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</si>
  <si>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- Open spaces Act 1906 ss 9 &amp; 10</t>
    </r>
  </si>
  <si>
    <t xml:space="preserve">Herts &amp; Cambs Ground Maintenance </t>
  </si>
  <si>
    <t xml:space="preserve">Work done on Greenwalk Plantation </t>
  </si>
  <si>
    <t>Regular Maintenance - December 2017</t>
  </si>
  <si>
    <r>
      <t>Salaries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s111</t>
    </r>
  </si>
  <si>
    <t>bacs</t>
  </si>
  <si>
    <t xml:space="preserve">May Fayre Licence </t>
  </si>
  <si>
    <t>May Fayre A/C</t>
  </si>
  <si>
    <t>Rates - January 2018</t>
  </si>
  <si>
    <t>Cleaning Sundries</t>
  </si>
  <si>
    <t>Refuse - January 2018</t>
  </si>
  <si>
    <t xml:space="preserve">Refuse - Janaury 2018 </t>
  </si>
  <si>
    <t>Lift line -January 2018</t>
  </si>
  <si>
    <t xml:space="preserve">Air2Air </t>
  </si>
  <si>
    <r>
      <t xml:space="preserve">Routine maintenance of air con equipment ( </t>
    </r>
    <r>
      <rPr>
        <sz val="8"/>
        <rFont val="Arial"/>
        <family val="2"/>
      </rPr>
      <t>50% charged to cinema)</t>
    </r>
  </si>
  <si>
    <t xml:space="preserve">Merlin Mica </t>
  </si>
  <si>
    <t xml:space="preserve">Gravel Board </t>
  </si>
  <si>
    <t>Payflow monthly chgs - January 2018</t>
  </si>
  <si>
    <t>Admin fax and phone line - January 2018</t>
  </si>
  <si>
    <t>Water - January 2018</t>
  </si>
  <si>
    <t xml:space="preserve">Wessex Fire &amp; Safety Ltd </t>
  </si>
  <si>
    <t>2nd class stamps</t>
  </si>
  <si>
    <t xml:space="preserve">Museum Conservation Services </t>
  </si>
  <si>
    <t xml:space="preserve">Conservation work on E.H. Whydale painting </t>
  </si>
  <si>
    <t xml:space="preserve">Fridgesmart </t>
  </si>
  <si>
    <t>Freezer</t>
  </si>
  <si>
    <t>NPK Holdings Limited</t>
  </si>
  <si>
    <t xml:space="preserve">Quarterly rent </t>
  </si>
  <si>
    <t>Gas 30.11.17 to 31.12.17</t>
  </si>
  <si>
    <t xml:space="preserve">Two porters to take freezer to cellar </t>
  </si>
  <si>
    <t>Daily cleaning - 20.11.17 to 17.12.17</t>
  </si>
  <si>
    <t xml:space="preserve">The Liberty Corporation </t>
  </si>
  <si>
    <t>Cave filter - December 2017</t>
  </si>
  <si>
    <t>Cave filter - November 2017</t>
  </si>
  <si>
    <t>npower</t>
  </si>
  <si>
    <t>Credit for electricity charges 30.9.17 to 31.10.17</t>
  </si>
  <si>
    <t>n/a</t>
  </si>
  <si>
    <t xml:space="preserve">The Morton Partnership </t>
  </si>
  <si>
    <t>Engineering professional services (donation funded)</t>
  </si>
  <si>
    <t xml:space="preserve">Toilet Cleaning - December 2017 </t>
  </si>
  <si>
    <t>Toilet Cleaning - November 2017</t>
  </si>
  <si>
    <t>Waste Collection January 2018</t>
  </si>
  <si>
    <t xml:space="preserve">Waste Collection January 2018 </t>
  </si>
  <si>
    <t>Daily cleaning 27.11.17 to 24.12.17</t>
  </si>
  <si>
    <t>Markets line - January 2018</t>
  </si>
  <si>
    <t>Waste Collection - December 2017</t>
  </si>
  <si>
    <t>Waste Collection - November 2017</t>
  </si>
  <si>
    <t xml:space="preserve">Loan </t>
  </si>
  <si>
    <t>Regular maintenace Greenwalk &amp; Stile Plantation</t>
  </si>
  <si>
    <t>Phone internet line - January 2018</t>
  </si>
  <si>
    <t>Royston Town Council  - Accounts for Payment Supplementary</t>
  </si>
  <si>
    <t>Photocopying charges 17.10.17 to 16.1.18</t>
  </si>
  <si>
    <t xml:space="preserve">Aladdin Cleaning </t>
  </si>
  <si>
    <t>Ground Floor carpet cleaned 12.1.18</t>
  </si>
  <si>
    <t>Internet charges 18.1.18 to 17.2.18</t>
  </si>
  <si>
    <t>Daily cleaning 18.12.17 to 14.1.18</t>
  </si>
  <si>
    <t>Janaury - PAYE/NI</t>
  </si>
  <si>
    <t>USB Cable</t>
  </si>
  <si>
    <t xml:space="preserve">Epson printer </t>
  </si>
  <si>
    <t xml:space="preserve">Fire Warden &amp; Evac Training </t>
  </si>
  <si>
    <t>Refuse - February 2018</t>
  </si>
  <si>
    <t xml:space="preserve">Refuse - February 2018 </t>
  </si>
  <si>
    <t>Lift line -February 2018</t>
  </si>
  <si>
    <t xml:space="preserve">Mica </t>
  </si>
  <si>
    <t xml:space="preserve">Clear Varnish </t>
  </si>
  <si>
    <t xml:space="preserve">Light Bulbs </t>
  </si>
  <si>
    <t xml:space="preserve">Sanitary Disposal Annual </t>
  </si>
  <si>
    <t>Payflow monthly chgs - February 2018</t>
  </si>
  <si>
    <t xml:space="preserve">Brother Printer </t>
  </si>
  <si>
    <t>Admin fax and phone line - February 2018</t>
  </si>
  <si>
    <t xml:space="preserve">CP Associates </t>
  </si>
  <si>
    <t xml:space="preserve">HR Consultancy Advice </t>
  </si>
  <si>
    <t xml:space="preserve">Mileage re-imbursement </t>
  </si>
  <si>
    <t>Martins PC Solutions</t>
  </si>
  <si>
    <t>Water</t>
  </si>
  <si>
    <t xml:space="preserve">Stationery sundries </t>
  </si>
  <si>
    <t xml:space="preserve">BNP Paribas </t>
  </si>
  <si>
    <t>Telephone Rental - Quarterly</t>
  </si>
  <si>
    <t xml:space="preserve">M Sims Training &amp; Coaching </t>
  </si>
  <si>
    <t xml:space="preserve">Forward Planning Consultant </t>
  </si>
  <si>
    <t xml:space="preserve">Preservation Equipment </t>
  </si>
  <si>
    <t>Tissue, Tape, Pens, Photo Album, Plastazote, Absorene</t>
  </si>
  <si>
    <t xml:space="preserve">Wayfair </t>
  </si>
  <si>
    <t xml:space="preserve">Wall Mounted Magazine Rack </t>
  </si>
  <si>
    <t xml:space="preserve">Hard Drive </t>
  </si>
  <si>
    <t xml:space="preserve">Alex Shows </t>
  </si>
  <si>
    <t xml:space="preserve">Story Telling </t>
  </si>
  <si>
    <t xml:space="preserve">Wickes </t>
  </si>
  <si>
    <t xml:space="preserve">Storage Boxes </t>
  </si>
  <si>
    <t xml:space="preserve">Gas Usage - January 18 </t>
  </si>
  <si>
    <t xml:space="preserve">Photocopying charges - Quarterly </t>
  </si>
  <si>
    <t>Security Line - Quarterly</t>
  </si>
  <si>
    <t>Telephone Line - Quarterly</t>
  </si>
  <si>
    <t>Electricity 13.10.17 to 31.1.18</t>
  </si>
  <si>
    <t xml:space="preserve">Internet </t>
  </si>
  <si>
    <t>Rogersons Removals</t>
  </si>
  <si>
    <t xml:space="preserve">Disposal of rubbish </t>
  </si>
  <si>
    <t>Daily Cleaning - 15.1.18 to 11.2.18</t>
  </si>
  <si>
    <t>Sewerage Charges 31.7.17 to 24.1.18</t>
  </si>
  <si>
    <t>Electricity 1.11.17 to 31.1.18</t>
  </si>
  <si>
    <t>Clean Water - Six months</t>
  </si>
  <si>
    <t>Cave filter -February 2018</t>
  </si>
  <si>
    <t>Toilet Cleaning - February 2018</t>
  </si>
  <si>
    <t xml:space="preserve">Herts Labels </t>
  </si>
  <si>
    <t xml:space="preserve">Community Toilet Scheme stickers and leaflets </t>
  </si>
  <si>
    <t xml:space="preserve">Costs of Programmes/order of service </t>
  </si>
  <si>
    <t xml:space="preserve">East Herts Council </t>
  </si>
  <si>
    <t xml:space="preserve">Chairmans Charity Civic Dinner </t>
  </si>
  <si>
    <t>Water 2.8.17 to 30.1.18</t>
  </si>
  <si>
    <t xml:space="preserve">The National Allotment Society </t>
  </si>
  <si>
    <t xml:space="preserve">Membership Renewal </t>
  </si>
  <si>
    <t>Electiricity 13.10.17 to 31.1.18</t>
  </si>
  <si>
    <t>Waste Collection February 2018</t>
  </si>
  <si>
    <t xml:space="preserve">Waste Collection February 2018 </t>
  </si>
  <si>
    <t>Daily Cleaning 25.12.17 to 21.1.18</t>
  </si>
  <si>
    <t xml:space="preserve">Disinfectant </t>
  </si>
  <si>
    <t>Rates - February 2018</t>
  </si>
  <si>
    <t>Markets line - February 2018</t>
  </si>
  <si>
    <t>Waste Collection - February 2017</t>
  </si>
  <si>
    <t xml:space="preserve">Repair of Angel Pavement Bollard </t>
  </si>
  <si>
    <t>Bollard - Electricity 1.11.17 to 31.1.18</t>
  </si>
  <si>
    <t>Regular maintenance Greenwalk and Stile Plantation</t>
  </si>
  <si>
    <t>Phone internet line - February 2018</t>
  </si>
  <si>
    <t xml:space="preserve">North Herts District Council </t>
  </si>
  <si>
    <t>Temporary Event Notice</t>
  </si>
  <si>
    <t>Mayors Charity a/c</t>
  </si>
  <si>
    <t>**</t>
  </si>
  <si>
    <t xml:space="preserve">Pat Testing </t>
  </si>
  <si>
    <t>.</t>
  </si>
  <si>
    <t xml:space="preserve">Civic Service </t>
  </si>
  <si>
    <t>Cleaning - 22.1.18 to 18.2.18</t>
  </si>
  <si>
    <t>Ink Cartridges</t>
  </si>
  <si>
    <t xml:space="preserve">Ink Cartridges </t>
  </si>
  <si>
    <t>Mileage</t>
  </si>
  <si>
    <t>Computer Support</t>
  </si>
  <si>
    <r>
      <t>Town Hall</t>
    </r>
    <r>
      <rPr>
        <sz val="11"/>
        <rFont val="Calibri"/>
        <family val="2"/>
      </rPr>
      <t xml:space="preserve"> -</t>
    </r>
    <r>
      <rPr>
        <i/>
        <sz val="11"/>
        <rFont val="Calibri"/>
        <family val="2"/>
      </rPr>
      <t xml:space="preserve"> LGA 1972 s133</t>
    </r>
  </si>
  <si>
    <r>
      <t xml:space="preserve">Admin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s111/s142</t>
    </r>
  </si>
  <si>
    <r>
      <t xml:space="preserve">Museum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s145</t>
    </r>
  </si>
  <si>
    <r>
      <t xml:space="preserve">Market Hill Rooms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s133</t>
    </r>
  </si>
  <si>
    <r>
      <t>30 Kneesworth Street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1929 s115</t>
    </r>
  </si>
  <si>
    <r>
      <t xml:space="preserve">Cave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s145</t>
    </r>
  </si>
  <si>
    <r>
      <t>War Memorial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Local Authorities Powers Act 1923 s1</t>
    </r>
  </si>
  <si>
    <r>
      <t>Cross Conveniences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Public Health Act 1936 s87 </t>
    </r>
  </si>
  <si>
    <r>
      <t>Civic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ss15 (5)</t>
    </r>
  </si>
  <si>
    <r>
      <t>Allotments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Smallholding &amp; Allotments Act 1908 ss23, 26 and 42. </t>
    </r>
  </si>
  <si>
    <r>
      <t>Complex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s133</t>
    </r>
  </si>
  <si>
    <r>
      <t>Market Place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Food Act 1984 s50</t>
    </r>
  </si>
  <si>
    <r>
      <rPr>
        <b/>
        <u/>
        <sz val="11"/>
        <rFont val="Calibri"/>
        <family val="2"/>
      </rPr>
      <t>Plantations</t>
    </r>
    <r>
      <rPr>
        <i/>
        <sz val="11"/>
        <rFont val="Calibri"/>
        <family val="2"/>
      </rPr>
      <t xml:space="preserve"> - Open spaces Act 1906 ss 9 &amp; 10</t>
    </r>
  </si>
  <si>
    <r>
      <t>Cemetery</t>
    </r>
    <r>
      <rPr>
        <sz val="11"/>
        <rFont val="Calibri"/>
        <family val="2"/>
      </rPr>
      <t xml:space="preserve"> - LGA 1972 s214</t>
    </r>
  </si>
  <si>
    <r>
      <t>Royston First</t>
    </r>
    <r>
      <rPr>
        <sz val="11"/>
        <rFont val="Calibri"/>
        <family val="2"/>
      </rPr>
      <t xml:space="preserve"> -</t>
    </r>
    <r>
      <rPr>
        <i/>
        <sz val="11"/>
        <rFont val="Calibri"/>
        <family val="2"/>
      </rPr>
      <t xml:space="preserve"> LGA 1972 s144</t>
    </r>
  </si>
  <si>
    <r>
      <t>Salaries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s111</t>
    </r>
  </si>
  <si>
    <r>
      <t xml:space="preserve">Cave </t>
    </r>
    <r>
      <rPr>
        <sz val="11"/>
        <rFont val="Calibri"/>
        <family val="2"/>
        <scheme val="minor"/>
      </rPr>
      <t xml:space="preserve">- </t>
    </r>
    <r>
      <rPr>
        <i/>
        <sz val="11"/>
        <rFont val="Calibri"/>
        <family val="2"/>
        <scheme val="minor"/>
      </rPr>
      <t>LGA 1972 s145</t>
    </r>
  </si>
  <si>
    <r>
      <t>Civic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LGA 1972 ss15 (5)</t>
    </r>
  </si>
  <si>
    <r>
      <t>Complex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LGA 1972 s133</t>
    </r>
  </si>
  <si>
    <t>Refuse - March 2018</t>
  </si>
  <si>
    <t xml:space="preserve">Refuse - March 2018 </t>
  </si>
  <si>
    <t>Lift line -March 2018</t>
  </si>
  <si>
    <t xml:space="preserve">Various hardware </t>
  </si>
  <si>
    <t xml:space="preserve">Cleaning Sundries </t>
  </si>
  <si>
    <t xml:space="preserve">Plastic Water Urn </t>
  </si>
  <si>
    <t>Payflow monthly chgs - March 2018</t>
  </si>
  <si>
    <t>Admin fax and phone line - March 2018</t>
  </si>
  <si>
    <t>Visionict</t>
  </si>
  <si>
    <t>Biennial fee for domain renewal May 18 to Apr 2020</t>
  </si>
  <si>
    <t xml:space="preserve">2nd Class Stamps </t>
  </si>
  <si>
    <t xml:space="preserve">Water - monthly </t>
  </si>
  <si>
    <t xml:space="preserve">Advert for Office Administrator </t>
  </si>
  <si>
    <t>Office Administrator advert</t>
  </si>
  <si>
    <t>Zurich</t>
  </si>
  <si>
    <t>Office Administrator &amp; Royston Town Council advert</t>
  </si>
  <si>
    <t xml:space="preserve">Chells </t>
  </si>
  <si>
    <t xml:space="preserve">Buffet Lunch </t>
  </si>
  <si>
    <t xml:space="preserve">NPK Holdings </t>
  </si>
  <si>
    <t xml:space="preserve">Modes User Association </t>
  </si>
  <si>
    <t xml:space="preserve">Licence Fee - Yearly </t>
  </si>
  <si>
    <t xml:space="preserve">Paper Towel, A1 Art Folders </t>
  </si>
  <si>
    <t>Primrose .co.uk</t>
  </si>
  <si>
    <t xml:space="preserve">Gazebo </t>
  </si>
  <si>
    <t>Equip4work</t>
  </si>
  <si>
    <t xml:space="preserve">Lockers </t>
  </si>
  <si>
    <t xml:space="preserve">Total Gas and Power </t>
  </si>
  <si>
    <t>Gas usage - February 2018</t>
  </si>
  <si>
    <t xml:space="preserve">Exhibition Sales </t>
  </si>
  <si>
    <t xml:space="preserve">Refund on Paul Human painting </t>
  </si>
  <si>
    <t xml:space="preserve">Big Day </t>
  </si>
  <si>
    <t xml:space="preserve">A4 Paper Print </t>
  </si>
  <si>
    <t xml:space="preserve">North Herts CVS </t>
  </si>
  <si>
    <t xml:space="preserve">Membership 1 Year </t>
  </si>
  <si>
    <t xml:space="preserve">Clean water - six months </t>
  </si>
  <si>
    <t>Electric 13.10.17 to 31.1.18</t>
  </si>
  <si>
    <t xml:space="preserve">Sewerage - Sept 17 to March 18 </t>
  </si>
  <si>
    <t>The Friends of Royston &amp; District Museum</t>
  </si>
  <si>
    <t xml:space="preserve">Shop sales for Oct 17 to Mar 18 </t>
  </si>
  <si>
    <t xml:space="preserve">Royston Local History Society </t>
  </si>
  <si>
    <t xml:space="preserve">Shop sales for Feb 18 to Mar 18 </t>
  </si>
  <si>
    <t xml:space="preserve">Gas Usage February 2018 </t>
  </si>
  <si>
    <t>Daily cleaning 12.2.18 to 11.3.18</t>
  </si>
  <si>
    <t>Electric 1.11.17 to 31.1.18</t>
  </si>
  <si>
    <t xml:space="preserve">Repairs and Alterations - Fees from Aug 17 to Feb 2018 </t>
  </si>
  <si>
    <t xml:space="preserve">Clean Water - six months </t>
  </si>
  <si>
    <t>Sewerage - Sept 17 to March 18</t>
  </si>
  <si>
    <t>Train Fares</t>
  </si>
  <si>
    <t>Waste Collection March 2018</t>
  </si>
  <si>
    <t xml:space="preserve">Waste Collection March 2018 </t>
  </si>
  <si>
    <t>PSK</t>
  </si>
  <si>
    <t>Cleaning 19.2.18 to 18.3.18</t>
  </si>
  <si>
    <t xml:space="preserve">Oil for Gazebos </t>
  </si>
  <si>
    <t>Markets line - March 2018</t>
  </si>
  <si>
    <t>Waste Collection - March 2018</t>
  </si>
  <si>
    <t xml:space="preserve">Sacks Trucks Direct </t>
  </si>
  <si>
    <t xml:space="preserve">Heavy Duty Folding Sack Barrow </t>
  </si>
  <si>
    <t>Bollard 2 - Dec 17 to March 18</t>
  </si>
  <si>
    <t xml:space="preserve">Various work as per quote and job sheet </t>
  </si>
  <si>
    <t xml:space="preserve">Dismantle of Beech tree from side of house in Towne Road </t>
  </si>
  <si>
    <t xml:space="preserve">Barrier Fencing Roll - May Fayre </t>
  </si>
  <si>
    <t>b/p</t>
  </si>
  <si>
    <t>Phone internet line - March 2018</t>
  </si>
  <si>
    <t xml:space="preserve">Epson Printer </t>
  </si>
  <si>
    <t xml:space="preserve">Staff Training </t>
  </si>
  <si>
    <r>
      <t>Cemetery</t>
    </r>
    <r>
      <rPr>
        <sz val="10"/>
        <rFont val="Arial"/>
        <family val="2"/>
      </rPr>
      <t xml:space="preserve"> - LGA 1972 s214</t>
    </r>
  </si>
  <si>
    <t>JA</t>
  </si>
  <si>
    <t>JMC</t>
  </si>
  <si>
    <t>SLR</t>
  </si>
  <si>
    <t xml:space="preserve">Veolia </t>
  </si>
  <si>
    <t xml:space="preserve">Waste Collection - May 2018 </t>
  </si>
  <si>
    <t xml:space="preserve">Waste Collection - April 2018 </t>
  </si>
  <si>
    <t xml:space="preserve">Water charges </t>
  </si>
  <si>
    <t>Liftline May 18</t>
  </si>
  <si>
    <t xml:space="preserve">HD Windows </t>
  </si>
  <si>
    <t xml:space="preserve">Replacement window </t>
  </si>
  <si>
    <t>Sewerage charges</t>
  </si>
  <si>
    <t xml:space="preserve">Telephone May 2018 </t>
  </si>
  <si>
    <t xml:space="preserve">Monthly internet charges </t>
  </si>
  <si>
    <t>Herts Fullstop</t>
  </si>
  <si>
    <t xml:space="preserve">Haines Watts </t>
  </si>
  <si>
    <t xml:space="preserve">Internal Audit Fee </t>
  </si>
  <si>
    <t xml:space="preserve">Cooler Aid </t>
  </si>
  <si>
    <t xml:space="preserve">Waste Collection - May </t>
  </si>
  <si>
    <t xml:space="preserve">Waste Collection - April </t>
  </si>
  <si>
    <t xml:space="preserve">Royston Photographic Society </t>
  </si>
  <si>
    <t xml:space="preserve">Exhibition statement </t>
  </si>
  <si>
    <t xml:space="preserve">Monthly charges </t>
  </si>
  <si>
    <t xml:space="preserve">Display Cabinets </t>
  </si>
  <si>
    <t xml:space="preserve">Stairwell and entrance lighting repair </t>
  </si>
  <si>
    <t xml:space="preserve"> Monthly Cleaning </t>
  </si>
  <si>
    <t>Roomhire refund</t>
  </si>
  <si>
    <t>Re-fix door frame</t>
  </si>
  <si>
    <t>RTC</t>
  </si>
  <si>
    <t xml:space="preserve">Cave Grant </t>
  </si>
  <si>
    <t xml:space="preserve">Man Hole Key </t>
  </si>
  <si>
    <t>debit card</t>
  </si>
  <si>
    <t>Monthly cleaning Apr - May 18</t>
  </si>
  <si>
    <t>Monthly cleaning May - June 18</t>
  </si>
  <si>
    <t xml:space="preserve">HR Consultancy Fees </t>
  </si>
  <si>
    <t>Markets phone line</t>
  </si>
  <si>
    <t xml:space="preserve">Pallet Truck Warehouse </t>
  </si>
  <si>
    <t xml:space="preserve">Heavy sack truck </t>
  </si>
  <si>
    <t xml:space="preserve">Cawleys </t>
  </si>
  <si>
    <t xml:space="preserve">Monthly Waste Collection </t>
  </si>
  <si>
    <r>
      <t xml:space="preserve">Other Expenses - </t>
    </r>
    <r>
      <rPr>
        <sz val="11"/>
        <rFont val="Calibri"/>
        <family val="2"/>
      </rPr>
      <t>LGA 1972s 142/s 1440</t>
    </r>
  </si>
  <si>
    <t xml:space="preserve">New Councillor Training </t>
  </si>
  <si>
    <t xml:space="preserve">Everbuild Anchorset Red - Palace Plaque </t>
  </si>
  <si>
    <t xml:space="preserve">Silicone - Palace Plaque </t>
  </si>
  <si>
    <t xml:space="preserve">Telephone Line </t>
  </si>
  <si>
    <t xml:space="preserve">Training </t>
  </si>
  <si>
    <t xml:space="preserve">April </t>
  </si>
  <si>
    <t>Breakdown 17.3.18</t>
  </si>
  <si>
    <t xml:space="preserve">March </t>
  </si>
  <si>
    <t xml:space="preserve">Black Bin Liners </t>
  </si>
  <si>
    <t>Refuse March 18</t>
  </si>
  <si>
    <t>Lift line March 18</t>
  </si>
  <si>
    <t>Clean Water Sept 17 - Mar 18</t>
  </si>
  <si>
    <t>March</t>
  </si>
  <si>
    <t xml:space="preserve">Window Cleaning </t>
  </si>
  <si>
    <t>April</t>
  </si>
  <si>
    <t>Admin line and fax line March 18</t>
  </si>
  <si>
    <t xml:space="preserve">Local Council Public Advisory Service </t>
  </si>
  <si>
    <t>Data Information Audit</t>
  </si>
  <si>
    <t xml:space="preserve">Data Protection Officer 1 year Service </t>
  </si>
  <si>
    <t xml:space="preserve">JHE Electrical Contractors Ltd </t>
  </si>
  <si>
    <t xml:space="preserve">Call out loss of power </t>
  </si>
  <si>
    <t>Storytelling April &amp; May 18</t>
  </si>
  <si>
    <t>Gas supply - March 18</t>
  </si>
  <si>
    <t>Cleaning 12/3 to 8/4</t>
  </si>
  <si>
    <t>Refuse - March 18</t>
  </si>
  <si>
    <r>
      <t xml:space="preserve">Cave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</si>
  <si>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>Cave filter cleaning March 18</t>
  </si>
  <si>
    <r>
      <t>War Memorial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Local Authorities Powers Act 1923 s1</t>
    </r>
  </si>
  <si>
    <t>Freeland Rees Roberts</t>
  </si>
  <si>
    <t xml:space="preserve">Repairs &amp; Alterations </t>
  </si>
  <si>
    <r>
      <t>Cross Conveniences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Public Health Act 1936 s87 </t>
    </r>
  </si>
  <si>
    <t>Cleaning March 2018</t>
  </si>
  <si>
    <t>Sewerage  March 18</t>
  </si>
  <si>
    <r>
      <t>Complex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s133</t>
    </r>
  </si>
  <si>
    <t xml:space="preserve">Bin Liners </t>
  </si>
  <si>
    <t xml:space="preserve">Water Sept 17 to Mar 18 </t>
  </si>
  <si>
    <t>Cleaning 19/3 to 15/4</t>
  </si>
  <si>
    <t>Markets phone line March 18</t>
  </si>
  <si>
    <t>Annual subs 18-19</t>
  </si>
  <si>
    <t xml:space="preserve">Landmark Road Lining Ltd </t>
  </si>
  <si>
    <t xml:space="preserve">Lining for new bin area </t>
  </si>
  <si>
    <t>Market waste March 18</t>
  </si>
  <si>
    <t xml:space="preserve">Consultancy Fees Feb/Mar 18 </t>
  </si>
  <si>
    <r>
      <t xml:space="preserve">Other Expenses - </t>
    </r>
    <r>
      <rPr>
        <sz val="11"/>
        <rFont val="Arial"/>
        <family val="2"/>
      </rPr>
      <t>LGA 1972s 142/s 1440</t>
    </r>
  </si>
  <si>
    <t xml:space="preserve">Royston First  </t>
  </si>
  <si>
    <t>Contribution towards Christmas lights</t>
  </si>
  <si>
    <t>Town Crier Allowance 2018/2019</t>
  </si>
  <si>
    <t xml:space="preserve">UK Events and Tents Ltd </t>
  </si>
  <si>
    <t xml:space="preserve">Marquee's for May Fayre </t>
  </si>
  <si>
    <r>
      <t>Royston First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s144</t>
    </r>
  </si>
  <si>
    <t>Telephone Line March 18</t>
  </si>
  <si>
    <t>Bacs</t>
  </si>
  <si>
    <t>BACs</t>
  </si>
  <si>
    <t xml:space="preserve">P Goddard </t>
  </si>
  <si>
    <t xml:space="preserve">Professor Crump </t>
  </si>
  <si>
    <t xml:space="preserve">James Arnott </t>
  </si>
  <si>
    <t xml:space="preserve">Punch &amp; Judy </t>
  </si>
  <si>
    <t xml:space="preserve">Peter Wall </t>
  </si>
  <si>
    <t xml:space="preserve">PA System </t>
  </si>
  <si>
    <t xml:space="preserve">Royston Town Band </t>
  </si>
  <si>
    <t xml:space="preserve">Town Band </t>
  </si>
  <si>
    <t xml:space="preserve">VAT training course </t>
  </si>
  <si>
    <t xml:space="preserve">Paper towel, cleaning products </t>
  </si>
  <si>
    <t xml:space="preserve">Chair Feet </t>
  </si>
  <si>
    <t xml:space="preserve">Jackson Lifts </t>
  </si>
  <si>
    <t>Breakdown 23.4.18</t>
  </si>
  <si>
    <t>Liftline April 18</t>
  </si>
  <si>
    <t xml:space="preserve">100 x 2nd Class Stamps </t>
  </si>
  <si>
    <t>Telephone rental May 18 to Aug 18</t>
  </si>
  <si>
    <t xml:space="preserve">Telephone April 2018 </t>
  </si>
  <si>
    <t xml:space="preserve">New hosted email accounts </t>
  </si>
  <si>
    <t>Photocopying Charges 17.1.18 to 16.4.18</t>
  </si>
  <si>
    <t xml:space="preserve">Folding Table, Display pane </t>
  </si>
  <si>
    <t>Replica Warehouse</t>
  </si>
  <si>
    <t xml:space="preserve">Items for Reminiscence &amp; Loan school boxes </t>
  </si>
  <si>
    <t xml:space="preserve">BT </t>
  </si>
  <si>
    <t xml:space="preserve">Quartlery Telephone charges </t>
  </si>
  <si>
    <t>Gas supply - Apr 18</t>
  </si>
  <si>
    <t xml:space="preserve">Photocopyng Charges </t>
  </si>
  <si>
    <t xml:space="preserve">npower </t>
  </si>
  <si>
    <t xml:space="preserve">Quarterly Electricity Charges </t>
  </si>
  <si>
    <t xml:space="preserve">Quarterly Telephone Charges </t>
  </si>
  <si>
    <t xml:space="preserve">Mayors allowance </t>
  </si>
  <si>
    <t xml:space="preserve">Quarterly Electricity charges </t>
  </si>
  <si>
    <t>Agency costs 17/18</t>
  </si>
  <si>
    <t>**108789</t>
  </si>
  <si>
    <t xml:space="preserve">Cleaning sundries </t>
  </si>
  <si>
    <t xml:space="preserve">Sewerage charges 6 mths </t>
  </si>
  <si>
    <t>Market waste collection April 2018</t>
  </si>
  <si>
    <t xml:space="preserve">1.5 hours Consultancy </t>
  </si>
  <si>
    <t>Telephone Rental May 18 to Aug 18</t>
  </si>
  <si>
    <t>Markets phone line April 18</t>
  </si>
  <si>
    <t xml:space="preserve">Quartlery Electricity charges </t>
  </si>
  <si>
    <r>
      <t xml:space="preserve">Other Expenses - </t>
    </r>
    <r>
      <rPr>
        <sz val="10"/>
        <rFont val="Arial"/>
        <family val="2"/>
      </rPr>
      <t>LGA 1972s 142/s 1440</t>
    </r>
  </si>
  <si>
    <t xml:space="preserve">Peter Johnson Entertainment </t>
  </si>
  <si>
    <t xml:space="preserve">Bungee Trampoline </t>
  </si>
  <si>
    <t xml:space="preserve">Telephone Rental May 18 to Aug 18 </t>
  </si>
  <si>
    <t>Telephone Line April 18</t>
  </si>
  <si>
    <t xml:space="preserve">Hearts Services Medical </t>
  </si>
  <si>
    <t xml:space="preserve">2 x Medics to cover May Fayre </t>
  </si>
  <si>
    <t xml:space="preserve">Roomhire refund </t>
  </si>
  <si>
    <t xml:space="preserve">Regular maintenance of plantations </t>
  </si>
  <si>
    <r>
      <t>Town Hall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LGA 1972 s133</t>
    </r>
  </si>
  <si>
    <t xml:space="preserve">Waste Collection - June 2018 </t>
  </si>
  <si>
    <t>Liftline June 18</t>
  </si>
  <si>
    <t xml:space="preserve">Paper Towel </t>
  </si>
  <si>
    <t xml:space="preserve">Annual maintenace contract </t>
  </si>
  <si>
    <t xml:space="preserve">Air 2  Air Solutions </t>
  </si>
  <si>
    <t>Routine maintenance of air con equipment ( 50% charged to cinema)</t>
  </si>
  <si>
    <r>
      <t xml:space="preserve">Admin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s111/s142</t>
    </r>
  </si>
  <si>
    <t xml:space="preserve">debit card </t>
  </si>
  <si>
    <t xml:space="preserve">Telephone June 2018 </t>
  </si>
  <si>
    <t>**108792</t>
  </si>
  <si>
    <t xml:space="preserve">The Stationery Cupboard </t>
  </si>
  <si>
    <t xml:space="preserve">Flip Pad </t>
  </si>
  <si>
    <t>**108793</t>
  </si>
  <si>
    <t>Townhouse PublishingLtd</t>
  </si>
  <si>
    <t>Newsletter publishing (June &amp; Sept)</t>
  </si>
  <si>
    <t>**108794</t>
  </si>
  <si>
    <t xml:space="preserve">Visionict </t>
  </si>
  <si>
    <t xml:space="preserve">SSL Certficate &amp; Back Up </t>
  </si>
  <si>
    <t xml:space="preserve">Unlimited Logos </t>
  </si>
  <si>
    <t xml:space="preserve">Changes to names boards </t>
  </si>
  <si>
    <r>
      <t xml:space="preserve">Museum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s145</t>
    </r>
  </si>
  <si>
    <t xml:space="preserve">Waste Collection - June </t>
  </si>
  <si>
    <t>Monthly charges - May - June 2018</t>
  </si>
  <si>
    <t xml:space="preserve">Sir Marmaduke Rawdons Regiment </t>
  </si>
  <si>
    <t>English Civil War Display 28.7.18</t>
  </si>
  <si>
    <r>
      <t xml:space="preserve">Market Hill Rooms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s133</t>
    </r>
  </si>
  <si>
    <t>Monthly charges -  May - June 2018</t>
  </si>
  <si>
    <t xml:space="preserve">Sewerage charges six months </t>
  </si>
  <si>
    <r>
      <t>Community Toilet Scheme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Public Health Act 1936 s87 </t>
    </r>
  </si>
  <si>
    <t>Clean water 12.3.18 to 31.3.18</t>
  </si>
  <si>
    <r>
      <t xml:space="preserve">Cave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s145</t>
    </r>
  </si>
  <si>
    <t xml:space="preserve">Emergency Lighting </t>
  </si>
  <si>
    <r>
      <t>Complex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s133</t>
    </r>
  </si>
  <si>
    <t>Monthly cleaning June - July 18</t>
  </si>
  <si>
    <r>
      <t>Market Place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Food Act 1984 s50</t>
    </r>
  </si>
  <si>
    <t>Bollard 1.3.18 to 1.6.18</t>
  </si>
  <si>
    <t xml:space="preserve">Public Works Loan Board </t>
  </si>
  <si>
    <t xml:space="preserve">Loan Payment </t>
  </si>
  <si>
    <r>
      <rPr>
        <b/>
        <u/>
        <sz val="12"/>
        <rFont val="Calibri"/>
        <family val="2"/>
      </rPr>
      <t>Plantations</t>
    </r>
    <r>
      <rPr>
        <i/>
        <sz val="12"/>
        <rFont val="Calibri"/>
        <family val="2"/>
      </rPr>
      <t xml:space="preserve"> - Open spaces Act 1906 ss 9 &amp; 10</t>
    </r>
  </si>
  <si>
    <t xml:space="preserve">Extra works </t>
  </si>
  <si>
    <t xml:space="preserve">Monthly maintenance </t>
  </si>
  <si>
    <t xml:space="preserve">Woodlands work </t>
  </si>
  <si>
    <r>
      <t>Royston First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LGA 1972 s144</t>
    </r>
  </si>
  <si>
    <r>
      <t>Salaries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s111</t>
    </r>
  </si>
  <si>
    <t xml:space="preserve">Activia Training </t>
  </si>
  <si>
    <t xml:space="preserve">ARG Europe </t>
  </si>
  <si>
    <t xml:space="preserve">Collect and Clean gas masks </t>
  </si>
  <si>
    <t xml:space="preserve">Alarm maintenance cover - yearly </t>
  </si>
  <si>
    <t>Viking show</t>
  </si>
  <si>
    <t>LCN</t>
  </si>
  <si>
    <t>Website hosting - 1 year</t>
  </si>
  <si>
    <t xml:space="preserve">Ability Superstore </t>
  </si>
  <si>
    <t>Handrail for Cave entrance</t>
  </si>
  <si>
    <t xml:space="preserve">Parkeon Limited </t>
  </si>
  <si>
    <t xml:space="preserve">Meter Cover </t>
  </si>
  <si>
    <t xml:space="preserve">Front garden competition </t>
  </si>
  <si>
    <t>Mileage for HAPTC AGM</t>
  </si>
  <si>
    <t>Liftline</t>
  </si>
  <si>
    <t xml:space="preserve">M Willoughby </t>
  </si>
  <si>
    <t>Window Cleaning Charges</t>
  </si>
  <si>
    <t xml:space="preserve">Telephone July 2018 </t>
  </si>
  <si>
    <t xml:space="preserve">Annual Cooler Rental </t>
  </si>
  <si>
    <t>BNP</t>
  </si>
  <si>
    <t xml:space="preserve">Telephone Rental </t>
  </si>
  <si>
    <t xml:space="preserve">Photocopying charges </t>
  </si>
  <si>
    <t xml:space="preserve">Website Hosting </t>
  </si>
  <si>
    <t xml:space="preserve">Admin Assistant Advert </t>
  </si>
  <si>
    <t>Staff Recruitment Advert</t>
  </si>
  <si>
    <t xml:space="preserve">Receptionist and Caretaker </t>
  </si>
  <si>
    <t>Unlock 65</t>
  </si>
  <si>
    <t xml:space="preserve">Radar Key </t>
  </si>
  <si>
    <t xml:space="preserve">Stationery &amp; Craft Supplies </t>
  </si>
  <si>
    <t xml:space="preserve">Tie dyeing Workshop </t>
  </si>
  <si>
    <t xml:space="preserve">Royston Arts Society </t>
  </si>
  <si>
    <t xml:space="preserve">Sing and Play </t>
  </si>
  <si>
    <t xml:space="preserve">Redcare quarterly telephone charges </t>
  </si>
  <si>
    <t xml:space="preserve">Internet charges </t>
  </si>
  <si>
    <t>Quarterly electricity charges</t>
  </si>
  <si>
    <t xml:space="preserve">Kettle &amp; washing up bowl </t>
  </si>
  <si>
    <t xml:space="preserve">External redecoration </t>
  </si>
  <si>
    <t xml:space="preserve">Electricity charges </t>
  </si>
  <si>
    <r>
      <t>Allotments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Smallholding &amp; Allotments Act 1908 ss23, 26 and 42. </t>
    </r>
  </si>
  <si>
    <t xml:space="preserve">Water Jan to July </t>
  </si>
  <si>
    <t xml:space="preserve">Quarterly electricity charges </t>
  </si>
  <si>
    <t xml:space="preserve">Monthly cleaning </t>
  </si>
  <si>
    <t xml:space="preserve">Air 2 Air </t>
  </si>
  <si>
    <t xml:space="preserve">New Fan in stairwell </t>
  </si>
  <si>
    <t xml:space="preserve">August 2018 - supplementary </t>
  </si>
  <si>
    <t>dd</t>
  </si>
  <si>
    <t xml:space="preserve">Caretaker/Cleaner Advert </t>
  </si>
  <si>
    <t>Hertfordshire County Council</t>
  </si>
  <si>
    <t xml:space="preserve">HAM Membership </t>
  </si>
  <si>
    <t xml:space="preserve">Monthly Cleaning </t>
  </si>
  <si>
    <t xml:space="preserve">MHR Clean Water charges </t>
  </si>
  <si>
    <t xml:space="preserve">Herts &amp; Cambs Ground Maintenace Ltd </t>
  </si>
  <si>
    <t>Maintenance of Greenwalk &amp; Stile Plantation</t>
  </si>
  <si>
    <t xml:space="preserve">EDF Energy </t>
  </si>
  <si>
    <t xml:space="preserve">Christmas Lights </t>
  </si>
  <si>
    <t>Waste Collection</t>
  </si>
  <si>
    <t>Liftline August 18</t>
  </si>
  <si>
    <t>PHS</t>
  </si>
  <si>
    <t xml:space="preserve">Telephone August  2018 </t>
  </si>
  <si>
    <t xml:space="preserve">Tent Cards </t>
  </si>
  <si>
    <t xml:space="preserve">Cooler aid </t>
  </si>
  <si>
    <t xml:space="preserve">2nd class stamps </t>
  </si>
  <si>
    <t xml:space="preserve">Glazing Kit </t>
  </si>
  <si>
    <t xml:space="preserve">Affintiy Water </t>
  </si>
  <si>
    <t xml:space="preserve">Quarterly water charges </t>
  </si>
  <si>
    <t>Installation of CCTV</t>
  </si>
  <si>
    <t>Monthly Gas usage</t>
  </si>
  <si>
    <t xml:space="preserve">Cave Lighting </t>
  </si>
  <si>
    <r>
      <t>Cross Conveniences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Public Health Act 1936 s87 </t>
    </r>
  </si>
  <si>
    <t>Coach and Horses</t>
  </si>
  <si>
    <t xml:space="preserve">Community toilet scheme </t>
  </si>
  <si>
    <t xml:space="preserve">McMullen &amp; Sons Ltd </t>
  </si>
  <si>
    <t>Community toilet scheme - July to Sept 18</t>
  </si>
  <si>
    <t xml:space="preserve">Community toilet scheme - April to June 18 </t>
  </si>
  <si>
    <t>Electricity charges</t>
  </si>
  <si>
    <t>Monthly cleaning</t>
  </si>
  <si>
    <t xml:space="preserve">First Aid Boxes </t>
  </si>
  <si>
    <t xml:space="preserve">HR Consultancy </t>
  </si>
  <si>
    <r>
      <t xml:space="preserve">Other Expenses - </t>
    </r>
    <r>
      <rPr>
        <sz val="12"/>
        <rFont val="Calibri"/>
        <family val="2"/>
      </rPr>
      <t>LGA 1972s 142/s 1440</t>
    </r>
  </si>
  <si>
    <t xml:space="preserve">Invitation cards for Civic Reception  </t>
  </si>
  <si>
    <t>September - Supp</t>
  </si>
  <si>
    <t xml:space="preserve">Place Cards </t>
  </si>
  <si>
    <t xml:space="preserve">Six months Sewerage charges </t>
  </si>
  <si>
    <t xml:space="preserve">Shop Stock - Gift bags </t>
  </si>
  <si>
    <t xml:space="preserve">Aristeel Ltd </t>
  </si>
  <si>
    <t xml:space="preserve">Grab Rail </t>
  </si>
  <si>
    <t xml:space="preserve">Remove fallen trees </t>
  </si>
  <si>
    <t>Monthly waste collection</t>
  </si>
  <si>
    <t xml:space="preserve">Monthly liftline charges </t>
  </si>
  <si>
    <t xml:space="preserve">Tools </t>
  </si>
  <si>
    <t xml:space="preserve">Cable Ties </t>
  </si>
  <si>
    <t>Monthly telephone charges</t>
  </si>
  <si>
    <t xml:space="preserve">2019 Year Planner </t>
  </si>
  <si>
    <t xml:space="preserve">Norton </t>
  </si>
  <si>
    <t xml:space="preserve">Anti Virus Software renewal </t>
  </si>
  <si>
    <t>Haptc</t>
  </si>
  <si>
    <t xml:space="preserve">Allotment training </t>
  </si>
  <si>
    <t xml:space="preserve">Caretaker Advert </t>
  </si>
  <si>
    <t xml:space="preserve">PKF Littlejohn LLP </t>
  </si>
  <si>
    <t xml:space="preserve">Audit Fees </t>
  </si>
  <si>
    <t xml:space="preserve">SLCC Enterprises Ltd </t>
  </si>
  <si>
    <t>Local Council Administration Publication</t>
  </si>
  <si>
    <t xml:space="preserve">Monthly waste collection </t>
  </si>
  <si>
    <t xml:space="preserve">Rent </t>
  </si>
  <si>
    <t xml:space="preserve">Yearly building insurance </t>
  </si>
  <si>
    <t xml:space="preserve">Namesco </t>
  </si>
  <si>
    <t xml:space="preserve">12 months hosting </t>
  </si>
  <si>
    <t xml:space="preserve">Shop Sales </t>
  </si>
  <si>
    <t>History Society</t>
  </si>
  <si>
    <t xml:space="preserve">Exterior decoration </t>
  </si>
  <si>
    <t xml:space="preserve">Monthly electricity charges </t>
  </si>
  <si>
    <t xml:space="preserve">Monthly gas charges </t>
  </si>
  <si>
    <t>Connevans</t>
  </si>
  <si>
    <t xml:space="preserve">Hearing loop </t>
  </si>
  <si>
    <t>Monthly cleaning charges</t>
  </si>
  <si>
    <t>Monthly electricity charges</t>
  </si>
  <si>
    <t xml:space="preserve">Heasell </t>
  </si>
  <si>
    <t xml:space="preserve">XTS UK Ltd </t>
  </si>
  <si>
    <t>Setup of KVM with PC/MVR</t>
  </si>
  <si>
    <t>Waste collection</t>
  </si>
  <si>
    <t xml:space="preserve">Janitorial supplies </t>
  </si>
  <si>
    <t>Clean water charges</t>
  </si>
  <si>
    <t xml:space="preserve">Snacks for Civic Reception </t>
  </si>
  <si>
    <t xml:space="preserve">Mayor Civic Reception </t>
  </si>
  <si>
    <t xml:space="preserve">David Marshall Printers </t>
  </si>
  <si>
    <t xml:space="preserve">Market receipt books </t>
  </si>
  <si>
    <t>Monthly electricity charges bollard 1</t>
  </si>
  <si>
    <t>Monthly electricity charges bollard 2</t>
  </si>
  <si>
    <t xml:space="preserve">Supply 1000 Tree Tags </t>
  </si>
  <si>
    <t>Silver Sunday</t>
  </si>
  <si>
    <t>Oct 2018 Supplementary</t>
  </si>
  <si>
    <t xml:space="preserve">Postage Stamps </t>
  </si>
  <si>
    <t xml:space="preserve">Sewerage charges </t>
  </si>
  <si>
    <t xml:space="preserve">Wendys Buffet Service </t>
  </si>
  <si>
    <t xml:space="preserve">Buffet for Civic Reception </t>
  </si>
  <si>
    <t xml:space="preserve">Bond refund </t>
  </si>
  <si>
    <t xml:space="preserve">Liftline </t>
  </si>
  <si>
    <t xml:space="preserve">Wave </t>
  </si>
  <si>
    <t xml:space="preserve">Quarterly telephone rental </t>
  </si>
  <si>
    <t>Locks - GDPR</t>
  </si>
  <si>
    <t>Goat hair brushes</t>
  </si>
  <si>
    <t xml:space="preserve">Amplified telephone </t>
  </si>
  <si>
    <t xml:space="preserve">Tissue Paper </t>
  </si>
  <si>
    <t xml:space="preserve">Latex Gloves </t>
  </si>
  <si>
    <t>Vacuum Storage Bags &amp; Gel Packs</t>
  </si>
  <si>
    <t>Smoke Alarms</t>
  </si>
  <si>
    <t>Intruder Alarm maintenance</t>
  </si>
  <si>
    <t>Photocopying charges</t>
  </si>
  <si>
    <t xml:space="preserve">Monthly CCTV charges - November </t>
  </si>
  <si>
    <t xml:space="preserve">Monthly CCTV charges - October </t>
  </si>
  <si>
    <t xml:space="preserve">Monthly cleaning charges </t>
  </si>
  <si>
    <t xml:space="preserve">Hewitsons </t>
  </si>
  <si>
    <t>Legal advice</t>
  </si>
  <si>
    <t xml:space="preserve">Cave Honorarium - Consultancy October 18 </t>
  </si>
  <si>
    <r>
      <t>War Memorial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Local Authorities Powers Act 1923 s1</t>
    </r>
  </si>
  <si>
    <t>Cambridge Stonecraft Ltd</t>
  </si>
  <si>
    <t xml:space="preserve">Repairs to War Memorial </t>
  </si>
  <si>
    <t xml:space="preserve">Freeland Rees Roberts </t>
  </si>
  <si>
    <t>Architects Fees</t>
  </si>
  <si>
    <t>Cleaning Supplies</t>
  </si>
  <si>
    <t xml:space="preserve">Maintenance charges Greenwalk &amp; Stile Plantation </t>
  </si>
  <si>
    <t xml:space="preserve">Works carried out in Greenwalk Plantation </t>
  </si>
  <si>
    <t xml:space="preserve">Mileage reimbursement </t>
  </si>
  <si>
    <t xml:space="preserve">BNP </t>
  </si>
  <si>
    <t>November 2018 -  Supplementary</t>
  </si>
  <si>
    <t>Town House Publishing</t>
  </si>
  <si>
    <t>Quarterly newsletter</t>
  </si>
  <si>
    <t>Internet charges</t>
  </si>
  <si>
    <t xml:space="preserve">Herts &amp; Cambs Ground Maint. </t>
  </si>
  <si>
    <t xml:space="preserve">Works carried out in Stile Plantation </t>
  </si>
  <si>
    <t>Remembrance Sunday - order of service</t>
  </si>
  <si>
    <t xml:space="preserve">Cave    </t>
  </si>
  <si>
    <t>Councillor</t>
  </si>
  <si>
    <t xml:space="preserve">Six months sewerage charges </t>
  </si>
  <si>
    <t xml:space="preserve">Thermostatic Valve </t>
  </si>
  <si>
    <t xml:space="preserve">Martins PC </t>
  </si>
  <si>
    <t>GDPR Consultancy/ Office PC Encryption</t>
  </si>
  <si>
    <t xml:space="preserve">Haines &amp; Watts </t>
  </si>
  <si>
    <t xml:space="preserve">Interim internal audit </t>
  </si>
  <si>
    <t xml:space="preserve">The Society of Local Council Clerks </t>
  </si>
  <si>
    <t xml:space="preserve">Membership Fee </t>
  </si>
  <si>
    <t xml:space="preserve">Barclays Bank </t>
  </si>
  <si>
    <t xml:space="preserve">Payflow charges </t>
  </si>
  <si>
    <t xml:space="preserve">Museums Association </t>
  </si>
  <si>
    <t xml:space="preserve">Membership rewewal </t>
  </si>
  <si>
    <t xml:space="preserve">Electrictity charges </t>
  </si>
  <si>
    <t>Clean Water Supply</t>
  </si>
  <si>
    <t>Reimbursement for expenditure for Candlelight tour</t>
  </si>
  <si>
    <t xml:space="preserve">Electrictiy </t>
  </si>
  <si>
    <t>Royston &amp; District Community Transport</t>
  </si>
  <si>
    <t>Transport for Silver Sunday</t>
  </si>
  <si>
    <t>Supplementary</t>
  </si>
  <si>
    <t xml:space="preserve">Door handles </t>
  </si>
  <si>
    <t xml:space="preserve">Mortice locks </t>
  </si>
  <si>
    <t xml:space="preserve">Craft supplies </t>
  </si>
  <si>
    <t>Exhibition sale</t>
  </si>
  <si>
    <t xml:space="preserve">PRS Limited </t>
  </si>
  <si>
    <t xml:space="preserve">Music Licence </t>
  </si>
  <si>
    <t>Cave Manager</t>
  </si>
  <si>
    <t>Artist</t>
  </si>
  <si>
    <r>
      <t>Town Hall</t>
    </r>
    <r>
      <rPr>
        <sz val="12"/>
        <rFont val="Arial"/>
        <family val="2"/>
      </rPr>
      <t xml:space="preserve"> -</t>
    </r>
    <r>
      <rPr>
        <i/>
        <sz val="12"/>
        <rFont val="Arial"/>
        <family val="2"/>
      </rPr>
      <t xml:space="preserve"> LGA 1972 s133</t>
    </r>
  </si>
  <si>
    <t xml:space="preserve">Window cleaning </t>
  </si>
  <si>
    <t xml:space="preserve">Air 2 Air Solutions </t>
  </si>
  <si>
    <t>Routine maintenance of Air Con</t>
  </si>
  <si>
    <r>
      <t xml:space="preserve">Admin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s111/s142</t>
    </r>
  </si>
  <si>
    <t>Stationery supplies</t>
  </si>
  <si>
    <r>
      <t xml:space="preserve">Museum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s145</t>
    </r>
  </si>
  <si>
    <t xml:space="preserve">Lease </t>
  </si>
  <si>
    <t>Monthly CCTV charges</t>
  </si>
  <si>
    <t xml:space="preserve">Monthly Broadband charges </t>
  </si>
  <si>
    <t xml:space="preserve">Renewal of domain address </t>
  </si>
  <si>
    <t xml:space="preserve">History Society </t>
  </si>
  <si>
    <t xml:space="preserve">Shop sales </t>
  </si>
  <si>
    <t xml:space="preserve">Dehumidifier </t>
  </si>
  <si>
    <t xml:space="preserve">Story telling </t>
  </si>
  <si>
    <t xml:space="preserve">PRS Licence </t>
  </si>
  <si>
    <r>
      <t xml:space="preserve">Market Hill Rooms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s133</t>
    </r>
  </si>
  <si>
    <t xml:space="preserve">PRS </t>
  </si>
  <si>
    <t xml:space="preserve">Connevans </t>
  </si>
  <si>
    <t xml:space="preserve">Hearing Loop installation </t>
  </si>
  <si>
    <t xml:space="preserve">Monthly Gas charges </t>
  </si>
  <si>
    <r>
      <t xml:space="preserve">Cave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s145</t>
    </r>
  </si>
  <si>
    <t xml:space="preserve">Legal Fees </t>
  </si>
  <si>
    <t>**108846</t>
  </si>
  <si>
    <r>
      <t>Complex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>LGA 1972 s133</t>
    </r>
  </si>
  <si>
    <r>
      <t>Market Place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>Food Act 1984 s50</t>
    </r>
  </si>
  <si>
    <t>Market Place</t>
  </si>
  <si>
    <t xml:space="preserve">Weights and Guttering </t>
  </si>
  <si>
    <t xml:space="preserve">Weights  </t>
  </si>
  <si>
    <t xml:space="preserve">Market bollard </t>
  </si>
  <si>
    <r>
      <rPr>
        <b/>
        <u/>
        <sz val="12"/>
        <rFont val="Arial"/>
        <family val="2"/>
      </rPr>
      <t>Plantations</t>
    </r>
    <r>
      <rPr>
        <i/>
        <sz val="12"/>
        <rFont val="Arial"/>
        <family val="2"/>
      </rPr>
      <t xml:space="preserve"> - Open spaces Act 1906 ss 9 &amp; 10</t>
    </r>
  </si>
  <si>
    <r>
      <t xml:space="preserve">Other Expenses - </t>
    </r>
    <r>
      <rPr>
        <sz val="12"/>
        <rFont val="Arial"/>
        <family val="2"/>
      </rPr>
      <t>LGA 1972s 142/s 1440</t>
    </r>
  </si>
  <si>
    <t>Public notice - May Fayre Licence (LGA 1972s145)</t>
  </si>
  <si>
    <t>Marque Hire deposit - May Fayre (LGA 172s145)</t>
  </si>
  <si>
    <t xml:space="preserve">Royston Day Centre </t>
  </si>
  <si>
    <t>Donation-lunches (GPC LA2011s1(1))</t>
  </si>
  <si>
    <r>
      <t>Royston First</t>
    </r>
    <r>
      <rPr>
        <sz val="12"/>
        <rFont val="Arial"/>
        <family val="2"/>
      </rPr>
      <t xml:space="preserve"> -</t>
    </r>
    <r>
      <rPr>
        <i/>
        <sz val="12"/>
        <rFont val="Arial"/>
        <family val="2"/>
      </rPr>
      <t xml:space="preserve"> LGA 1972 s144</t>
    </r>
  </si>
  <si>
    <t>PPL PRS Ltd</t>
  </si>
  <si>
    <t xml:space="preserve">Perfect Hanging Systems </t>
  </si>
  <si>
    <t xml:space="preserve">Hanging rails </t>
  </si>
  <si>
    <t xml:space="preserve">Monthly broadband charges </t>
  </si>
  <si>
    <t xml:space="preserve">direct debit </t>
  </si>
  <si>
    <t xml:space="preserve">six months sewerage charges </t>
  </si>
  <si>
    <t xml:space="preserve">Tree Tagging </t>
  </si>
  <si>
    <r>
      <t>Salaries</t>
    </r>
    <r>
      <rPr>
        <sz val="14"/>
        <rFont val="Calibri"/>
        <family val="2"/>
      </rPr>
      <t xml:space="preserve"> - </t>
    </r>
    <r>
      <rPr>
        <i/>
        <sz val="14"/>
        <rFont val="Calibri"/>
        <family val="2"/>
      </rPr>
      <t>LGA 1972 s111</t>
    </r>
  </si>
  <si>
    <t>January  - PAYE/NI</t>
  </si>
  <si>
    <t xml:space="preserve">Town Hall Music Licence </t>
  </si>
  <si>
    <t xml:space="preserve">No Smoking Sign </t>
  </si>
  <si>
    <t xml:space="preserve">Black Certificate Frame </t>
  </si>
  <si>
    <t>ATH Training Group Ltd</t>
  </si>
  <si>
    <t xml:space="preserve">Emergency First Aid at Work Course </t>
  </si>
  <si>
    <t xml:space="preserve">Annual Sanitary Disposal </t>
  </si>
  <si>
    <t xml:space="preserve">Quarterly copying charges </t>
  </si>
  <si>
    <t xml:space="preserve">BNP Leasing </t>
  </si>
  <si>
    <t xml:space="preserve">Telephone rental </t>
  </si>
  <si>
    <t xml:space="preserve">Photocopier Paper </t>
  </si>
  <si>
    <t xml:space="preserve">Red disabled toilet key pack of 10 </t>
  </si>
  <si>
    <t xml:space="preserve">Martins PC Solutions </t>
  </si>
  <si>
    <t xml:space="preserve">Computer Update </t>
  </si>
  <si>
    <t>Metallic Embroidery Thread - Tapestry</t>
  </si>
  <si>
    <t xml:space="preserve">Sewing Thread - Tapestry </t>
  </si>
  <si>
    <t xml:space="preserve">Quarterly photocopying charges </t>
  </si>
  <si>
    <t xml:space="preserve">Cotton Thread - Tapestry </t>
  </si>
  <si>
    <t xml:space="preserve">Hook &amp; Loop - Tapestry </t>
  </si>
  <si>
    <r>
      <t>Allotments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 xml:space="preserve">Smallholding &amp; Allotments Act 1908 ss23, 26 and 42. </t>
    </r>
  </si>
  <si>
    <t>Water charges Jul 18 to Jan 19</t>
  </si>
  <si>
    <t>Janitorial Supplies</t>
  </si>
  <si>
    <t xml:space="preserve">Duty of Care </t>
  </si>
  <si>
    <t xml:space="preserve">Monthly waste charges </t>
  </si>
  <si>
    <t xml:space="preserve">Seasonal Transformations </t>
  </si>
  <si>
    <t xml:space="preserve">Supply of Christmas Lights </t>
  </si>
  <si>
    <t>Telephone Rental</t>
  </si>
  <si>
    <t>February 2019 - Supplementary</t>
  </si>
  <si>
    <t xml:space="preserve">Jacksons Lifts </t>
  </si>
  <si>
    <t xml:space="preserve">Breakdown Callouts </t>
  </si>
  <si>
    <t xml:space="preserve">Advertising </t>
  </si>
  <si>
    <t xml:space="preserve">Martins PC's </t>
  </si>
  <si>
    <t xml:space="preserve">3 x HP PC's </t>
  </si>
  <si>
    <t xml:space="preserve">Broadband charges </t>
  </si>
  <si>
    <t xml:space="preserve">JEC Industrial Equipment </t>
  </si>
  <si>
    <t xml:space="preserve">Heavy Duty Sack Truck </t>
  </si>
  <si>
    <t>February  - PAYE/NI</t>
  </si>
  <si>
    <t xml:space="preserve">CiLCA training </t>
  </si>
  <si>
    <t xml:space="preserve"> Regional Training Seminar </t>
  </si>
  <si>
    <t xml:space="preserve">Repair to lift </t>
  </si>
  <si>
    <t xml:space="preserve">Service and maintenane contract </t>
  </si>
  <si>
    <t xml:space="preserve">PPL PRS </t>
  </si>
  <si>
    <t xml:space="preserve">Town Hall Licence </t>
  </si>
  <si>
    <t xml:space="preserve">ISE Communications </t>
  </si>
  <si>
    <t xml:space="preserve">Wireless installation to TH &amp; Museum </t>
  </si>
  <si>
    <t xml:space="preserve">Vision ict </t>
  </si>
  <si>
    <t xml:space="preserve">Cllrs email addressess </t>
  </si>
  <si>
    <t xml:space="preserve">Zurich Municipal </t>
  </si>
  <si>
    <t xml:space="preserve">Insurance </t>
  </si>
  <si>
    <t xml:space="preserve">Annual Town Meeting advertisement </t>
  </si>
  <si>
    <t xml:space="preserve">Lease payment </t>
  </si>
  <si>
    <t xml:space="preserve">Storage Box </t>
  </si>
  <si>
    <t xml:space="preserve">Stationery - Tapestry </t>
  </si>
  <si>
    <t xml:space="preserve">Tapestry - Thread </t>
  </si>
  <si>
    <t>Six months clean water charges</t>
  </si>
  <si>
    <t xml:space="preserve">Royston History Society </t>
  </si>
  <si>
    <t xml:space="preserve">Museum Shop Sales </t>
  </si>
  <si>
    <t xml:space="preserve">Consultancy charges </t>
  </si>
  <si>
    <t xml:space="preserve">Supply and fit emergency light </t>
  </si>
  <si>
    <t xml:space="preserve">Helloprint </t>
  </si>
  <si>
    <t xml:space="preserve">Cave leaflets </t>
  </si>
  <si>
    <t>Public Toilets</t>
  </si>
  <si>
    <t xml:space="preserve">Coach &amp; Horses </t>
  </si>
  <si>
    <t xml:space="preserve">Community Toilet scheme </t>
  </si>
  <si>
    <t xml:space="preserve">McMullen </t>
  </si>
  <si>
    <t>203515**</t>
  </si>
  <si>
    <t>2 x medics for the day - May Fayre</t>
  </si>
  <si>
    <t>March  - PAYE/NI</t>
  </si>
  <si>
    <t xml:space="preserve">Mar 19 Supplementary </t>
  </si>
  <si>
    <t xml:space="preserve">Six month clean water charges </t>
  </si>
  <si>
    <t>DD</t>
  </si>
  <si>
    <t>Computer upgrades and setups - GDPR</t>
  </si>
  <si>
    <t xml:space="preserve">Caretakers supplies </t>
  </si>
  <si>
    <t xml:space="preserve">Waste collection </t>
  </si>
  <si>
    <t xml:space="preserve">Six months clean water </t>
  </si>
  <si>
    <t xml:space="preserve">Window Cleaner </t>
  </si>
  <si>
    <t>Admin line and fax line March 19</t>
  </si>
  <si>
    <t xml:space="preserve">Association of Independent Museums </t>
  </si>
  <si>
    <t xml:space="preserve">Small Museum Membership </t>
  </si>
  <si>
    <t>Gas supply - March 19</t>
  </si>
  <si>
    <t>Cleaning 11/3 to 7/4</t>
  </si>
  <si>
    <t xml:space="preserve">Clean water charges </t>
  </si>
  <si>
    <t xml:space="preserve">d/d </t>
  </si>
  <si>
    <t xml:space="preserve">Accident Book &amp; First Aid Kit </t>
  </si>
  <si>
    <t xml:space="preserve">six months broadband &amp; Postage </t>
  </si>
  <si>
    <t xml:space="preserve">Hello Print </t>
  </si>
  <si>
    <t xml:space="preserve">Ticket printing </t>
  </si>
  <si>
    <t xml:space="preserve">Leaflet printing </t>
  </si>
  <si>
    <t xml:space="preserve">Evans </t>
  </si>
  <si>
    <t xml:space="preserve">Cave sign </t>
  </si>
  <si>
    <r>
      <t>Civic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ss15 (5)</t>
    </r>
  </si>
  <si>
    <t xml:space="preserve">Brands Express UK Ltd </t>
  </si>
  <si>
    <t>Black satin ribbon</t>
  </si>
  <si>
    <t xml:space="preserve">Executive Retail Ltd </t>
  </si>
  <si>
    <t xml:space="preserve">Book of Condolence </t>
  </si>
  <si>
    <t xml:space="preserve">Easy premium </t>
  </si>
  <si>
    <t xml:space="preserve">Black arm bands </t>
  </si>
  <si>
    <t xml:space="preserve">Waste Collection </t>
  </si>
  <si>
    <t xml:space="preserve">Telephone charges </t>
  </si>
  <si>
    <t>Annual subscription 19/20</t>
  </si>
  <si>
    <t xml:space="preserve">Algar Signs </t>
  </si>
  <si>
    <t>Market banner</t>
  </si>
  <si>
    <t xml:space="preserve">Market swing signs </t>
  </si>
  <si>
    <t xml:space="preserve">Remove dead trees </t>
  </si>
  <si>
    <t xml:space="preserve">Clear fallen tree trunk </t>
  </si>
  <si>
    <t xml:space="preserve">Brunel Engraving </t>
  </si>
  <si>
    <t>Memorial tree plaque (grant funded)</t>
  </si>
  <si>
    <t>Metal plaque stake (grant funded)</t>
  </si>
  <si>
    <t>Town Crier Allowance 2019/2020</t>
  </si>
  <si>
    <t>Marquees balance - May Fayre</t>
  </si>
  <si>
    <t xml:space="preserve">Funtime Hire Ltd </t>
  </si>
  <si>
    <t>Last One Standing - May Fayre</t>
  </si>
  <si>
    <t>John Jeremy Creative Ent.</t>
  </si>
  <si>
    <t>Circus skills - May Fayre</t>
  </si>
  <si>
    <t>Telephone line</t>
  </si>
  <si>
    <t>April 2019 - supplementary</t>
  </si>
  <si>
    <t>Ordnance Survey</t>
  </si>
  <si>
    <t>Area map for display</t>
  </si>
  <si>
    <t>Petty Cash</t>
  </si>
  <si>
    <t>Refund of room hire</t>
  </si>
  <si>
    <t>Monthly CCTV wifi</t>
  </si>
  <si>
    <t>Admin line and fax line April 19</t>
  </si>
  <si>
    <t xml:space="preserve">Yearly back up charges </t>
  </si>
  <si>
    <t xml:space="preserve">Mobile phones for caretakers </t>
  </si>
  <si>
    <t xml:space="preserve">Photocopying </t>
  </si>
  <si>
    <t xml:space="preserve">Postage stamps </t>
  </si>
  <si>
    <t xml:space="preserve">UK Fire training </t>
  </si>
  <si>
    <t xml:space="preserve">Fire training </t>
  </si>
  <si>
    <t>**108965</t>
  </si>
  <si>
    <t xml:space="preserve">Agency costs </t>
  </si>
  <si>
    <t>** 203438</t>
  </si>
  <si>
    <t xml:space="preserve"> HAM Membership </t>
  </si>
  <si>
    <t>Gas supply - April 19</t>
  </si>
  <si>
    <t xml:space="preserve">Ordance Survey </t>
  </si>
  <si>
    <t xml:space="preserve">Map </t>
  </si>
  <si>
    <t xml:space="preserve">Roomhire and bond refund </t>
  </si>
  <si>
    <t xml:space="preserve">Network Cabs </t>
  </si>
  <si>
    <t xml:space="preserve">Hearing loop cabinet </t>
  </si>
  <si>
    <t xml:space="preserve">Wix </t>
  </si>
  <si>
    <t xml:space="preserve">Keys &amp; Anti-slip tape </t>
  </si>
  <si>
    <t xml:space="preserve">Black table cloth </t>
  </si>
  <si>
    <t>Monthly cleaning charges 15/4 to 12/5</t>
  </si>
  <si>
    <r>
      <t>30 Kneesworth Street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1929 s115</t>
    </r>
  </si>
  <si>
    <t>Exterior decoration</t>
  </si>
  <si>
    <t>Hammer  - May fayre</t>
  </si>
  <si>
    <t>Quarterly photocopying charges 6/5 to 7/2</t>
  </si>
  <si>
    <t xml:space="preserve">Modes Users Association </t>
  </si>
  <si>
    <t xml:space="preserve">Two user licence </t>
  </si>
  <si>
    <t xml:space="preserve">Cave Guide </t>
  </si>
  <si>
    <t xml:space="preserve">Supplementary </t>
  </si>
  <si>
    <t>Cave guide</t>
  </si>
  <si>
    <t>Live fire training</t>
  </si>
  <si>
    <t>Haines Watts Chartered Accts.</t>
  </si>
  <si>
    <t>Year end internal audit</t>
  </si>
  <si>
    <t>Extension lead</t>
  </si>
  <si>
    <t>The Listing</t>
  </si>
  <si>
    <t>Newsletter June 2019</t>
  </si>
  <si>
    <t>Cash box</t>
  </si>
  <si>
    <t>Gas supply - May 19</t>
  </si>
  <si>
    <t>Rent</t>
  </si>
  <si>
    <t>Herts full Stop</t>
  </si>
  <si>
    <t>Craft supplies</t>
  </si>
  <si>
    <t>Electric 1/2 to 1/5</t>
  </si>
  <si>
    <t>Baker Ross</t>
  </si>
  <si>
    <t>Shop stock</t>
  </si>
  <si>
    <t>Hello Print</t>
  </si>
  <si>
    <t>Banners for Tapestry exhibition</t>
  </si>
  <si>
    <t>Monthly cleaning charges  - 6/5 to 2/6</t>
  </si>
  <si>
    <r>
      <t>Allotments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Smallholding &amp; Allotments Act 1908 ss23, 26 and 42. </t>
    </r>
  </si>
  <si>
    <t>Cave Guide</t>
  </si>
  <si>
    <t>Salary</t>
  </si>
  <si>
    <t>Cave domain name - 5 years</t>
  </si>
  <si>
    <t>Lighting investigations</t>
  </si>
  <si>
    <r>
      <rPr>
        <b/>
        <u/>
        <sz val="11"/>
        <rFont val="Arial"/>
        <family val="2"/>
      </rPr>
      <t>Community Toilet scheme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Public Health Act 1936 s87 </t>
    </r>
  </si>
  <si>
    <r>
      <t>Civic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ss15 (5)</t>
    </r>
  </si>
  <si>
    <t>Clean water 09/18 to 05/19</t>
  </si>
  <si>
    <t>Monthly cleaning charges 13/5 to 9/6</t>
  </si>
  <si>
    <t>Electric - bollard 2 - 1/3 to 1/6</t>
  </si>
  <si>
    <t>Market Manager</t>
  </si>
  <si>
    <t>Repairs to weight box</t>
  </si>
  <si>
    <t>Markets advert</t>
  </si>
  <si>
    <r>
      <t>30 Kneesworth Street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1929 s115</t>
    </r>
  </si>
  <si>
    <t>Removal of ivy</t>
  </si>
  <si>
    <t>Removal of Ash Tree</t>
  </si>
  <si>
    <t>CP Associates</t>
  </si>
  <si>
    <t>Silver Sunday cinema expenses for October 2018</t>
  </si>
  <si>
    <t>Wix</t>
  </si>
  <si>
    <t>Town Crier</t>
  </si>
  <si>
    <t>Refund of room hire deposit</t>
  </si>
  <si>
    <t>**108811</t>
  </si>
  <si>
    <t xml:space="preserve">Binny Bins </t>
  </si>
  <si>
    <t xml:space="preserve">Sanitary bins </t>
  </si>
  <si>
    <t xml:space="preserve">Jackson Lift </t>
  </si>
  <si>
    <t xml:space="preserve">Maintenance agreement </t>
  </si>
  <si>
    <t>ILCA training</t>
  </si>
  <si>
    <t>**108810</t>
  </si>
  <si>
    <t xml:space="preserve">Recover lost emails, check museum printer </t>
  </si>
  <si>
    <t xml:space="preserve">100 x 2nd class stamps </t>
  </si>
  <si>
    <t>Webinar - Preparing to meet accessibility guidelines</t>
  </si>
  <si>
    <t xml:space="preserve">Monthly broadband charges - April </t>
  </si>
  <si>
    <t>Foam boards for exhibition</t>
  </si>
  <si>
    <t xml:space="preserve">Gas supply - June 2019 </t>
  </si>
  <si>
    <t>Where the Trade Buys</t>
  </si>
  <si>
    <t>Tapestry book marks</t>
  </si>
  <si>
    <t xml:space="preserve">Cross Dowel Barrel Nuts </t>
  </si>
  <si>
    <t xml:space="preserve">Redwood PSE Treated Timber </t>
  </si>
  <si>
    <t xml:space="preserve">Exhibition sales </t>
  </si>
  <si>
    <t xml:space="preserve">Tapestry </t>
  </si>
  <si>
    <t xml:space="preserve">Food and drink for exhibition opening </t>
  </si>
  <si>
    <t>Maintenance Cover 16.7.19 to 15.7.19</t>
  </si>
  <si>
    <t>Gas supply - June  19</t>
  </si>
  <si>
    <t>Reposition Hearling Loop cable connection</t>
  </si>
  <si>
    <t xml:space="preserve">Padlocks </t>
  </si>
  <si>
    <t xml:space="preserve">Cylinder Keys </t>
  </si>
  <si>
    <t xml:space="preserve">Postage </t>
  </si>
  <si>
    <t xml:space="preserve">Leaflets </t>
  </si>
  <si>
    <t xml:space="preserve">Leaflet dispenser </t>
  </si>
  <si>
    <t xml:space="preserve">Weatherproof socket/telephone </t>
  </si>
  <si>
    <t xml:space="preserve">PAT testing/check emergency lights </t>
  </si>
  <si>
    <t>Monthly cleaning charges 10/6 to 7/7</t>
  </si>
  <si>
    <t xml:space="preserve">Waste collection - June 2019 </t>
  </si>
  <si>
    <t>Pulsatilla Rangers</t>
  </si>
  <si>
    <t xml:space="preserve">Donation </t>
  </si>
  <si>
    <t xml:space="preserve">Rinkit </t>
  </si>
  <si>
    <t xml:space="preserve">Folding Trestle Tables </t>
  </si>
  <si>
    <t>Great Ormond Street</t>
  </si>
  <si>
    <t>Alzheimers Charity donation</t>
  </si>
  <si>
    <t xml:space="preserve">Socket </t>
  </si>
  <si>
    <t>Gunpointgear</t>
  </si>
  <si>
    <t xml:space="preserve">Hi-Viz Safety Gloves </t>
  </si>
  <si>
    <t xml:space="preserve">Just Pests </t>
  </si>
  <si>
    <t xml:space="preserve">Pigeon proofing market sheds </t>
  </si>
  <si>
    <t>Hirer</t>
  </si>
  <si>
    <t>U3A Ukelele group</t>
  </si>
  <si>
    <t>Photocopying 17/4 to 16/7</t>
  </si>
  <si>
    <t>Wave</t>
  </si>
  <si>
    <t>Waste water charges Feb-July</t>
  </si>
  <si>
    <t>A5 Leaflet Print x 100</t>
  </si>
  <si>
    <t>Loan</t>
  </si>
  <si>
    <t>July 19 - Supplementary</t>
  </si>
  <si>
    <t>Zurich Municipal</t>
  </si>
  <si>
    <t>Lift inspection contract</t>
  </si>
  <si>
    <t>Cleaning supplies</t>
  </si>
  <si>
    <t>Window cleaning</t>
  </si>
  <si>
    <t>Admin line and fax line July 19</t>
  </si>
  <si>
    <t xml:space="preserve">Gas supply - July 2019 </t>
  </si>
  <si>
    <t>RAS</t>
  </si>
  <si>
    <t>**203468</t>
  </si>
  <si>
    <t xml:space="preserve">Monthly cleaning charges  </t>
  </si>
  <si>
    <t>Gas supply - July 19</t>
  </si>
  <si>
    <t>MacMillan Support Group</t>
  </si>
  <si>
    <t>Room hire refund</t>
  </si>
  <si>
    <t>Monthly cleaning charges 8/7 to 4/8</t>
  </si>
  <si>
    <t>Water - Jan 19 to Jul 19</t>
  </si>
  <si>
    <t>August 2019 - Supplementary</t>
  </si>
  <si>
    <t>Annual rental charge</t>
  </si>
  <si>
    <t>September newsletter</t>
  </si>
  <si>
    <t>LCPAS</t>
  </si>
  <si>
    <t>DPO service - 1 year</t>
  </si>
  <si>
    <t>Finance Officer advert</t>
  </si>
  <si>
    <t>Croft Mill UK Ltd</t>
  </si>
  <si>
    <t>Calico fabric (donation funded)</t>
  </si>
  <si>
    <t>Picture Hanging Direct</t>
  </si>
  <si>
    <t>Hanging equipment (donation funded)</t>
  </si>
  <si>
    <t>JC Plastics Ltd</t>
  </si>
  <si>
    <t>Secondary glazing film (donation funded)</t>
  </si>
  <si>
    <t>Purlfrost Ltd</t>
  </si>
  <si>
    <t>Anti fading film (donation funded)</t>
  </si>
  <si>
    <t>Namesco</t>
  </si>
  <si>
    <t>Alex Shows</t>
  </si>
  <si>
    <t>Storytelling sessions</t>
  </si>
  <si>
    <t>Electric 02/05 to 02/07</t>
  </si>
  <si>
    <t xml:space="preserve">Photocopying quarterly </t>
  </si>
  <si>
    <t>Cleaning 29/7 to 25/8</t>
  </si>
  <si>
    <t>Electric 02/04 to 31/07</t>
  </si>
  <si>
    <t>Electric 02/05 to 31/07</t>
  </si>
  <si>
    <t xml:space="preserve">Waste collection - July 2019 </t>
  </si>
  <si>
    <t>Electric - bollard 1 - 18/4 to 22/7</t>
  </si>
  <si>
    <t>McMullen &amp; Sons</t>
  </si>
  <si>
    <t>Community toilet scheme Apr to June</t>
  </si>
  <si>
    <t>Community toilet scheme Jul to Sept</t>
  </si>
  <si>
    <t>Electric 18/4 to 31/7</t>
  </si>
  <si>
    <r>
      <t>Royston First/Town Centre Manager</t>
    </r>
    <r>
      <rPr>
        <sz val="11"/>
        <rFont val="Arial"/>
        <family val="2"/>
      </rPr>
      <t xml:space="preserve"> </t>
    </r>
  </si>
  <si>
    <t>Birketts Solicitors</t>
  </si>
  <si>
    <t>Mayor's quiz licence</t>
  </si>
  <si>
    <t>Mayor's Trust Fund account</t>
  </si>
  <si>
    <t>Affinity For Business</t>
  </si>
  <si>
    <t>Clean water 18/3 to 11/9</t>
  </si>
  <si>
    <t>Urn</t>
  </si>
  <si>
    <t>Inks</t>
  </si>
  <si>
    <t>Anti virus</t>
  </si>
  <si>
    <t>PKF Littlejohn</t>
  </si>
  <si>
    <t>External audit fee</t>
  </si>
  <si>
    <t>Admin line and fax line August 19</t>
  </si>
  <si>
    <t>Museum rent - quarterly</t>
  </si>
  <si>
    <t>Art and craft supplies</t>
  </si>
  <si>
    <t>Croft Mill</t>
  </si>
  <si>
    <t>Hanging fabric</t>
  </si>
  <si>
    <t>PRS PPL</t>
  </si>
  <si>
    <t>Annual licence</t>
  </si>
  <si>
    <t xml:space="preserve">Gas supply - August 2019 </t>
  </si>
  <si>
    <t>Gas supply - August 19</t>
  </si>
  <si>
    <t>Clean water 1/4 to 15/8</t>
  </si>
  <si>
    <t>Monthly cleaning charges 5/8 to 1/9</t>
  </si>
  <si>
    <t>Cawleys</t>
  </si>
  <si>
    <t>Market refuse August 2019</t>
  </si>
  <si>
    <t>Bollard 2 electric - 1/6 to 1/9</t>
  </si>
  <si>
    <t>Rinkit</t>
  </si>
  <si>
    <t>Market tables</t>
  </si>
  <si>
    <t>Herts and Cambs Ground Maintenance</t>
  </si>
  <si>
    <t>Removal of dead Elm</t>
  </si>
  <si>
    <t>Regular monthly maintenance</t>
  </si>
  <si>
    <t>Civic event</t>
  </si>
  <si>
    <t>September 2019 - supplementary</t>
  </si>
  <si>
    <t>Six months sewerage charges</t>
  </si>
  <si>
    <t>Six months clean water</t>
  </si>
  <si>
    <t>Cleaning 26/8 to 22/9</t>
  </si>
  <si>
    <t>John Foxx &amp; Co</t>
  </si>
  <si>
    <t>Flooring repairs</t>
  </si>
  <si>
    <t>TP General maintenance</t>
  </si>
  <si>
    <t>New gate and doors for storage area</t>
  </si>
  <si>
    <t>Liftline September 19</t>
  </si>
  <si>
    <t>Payslips</t>
  </si>
  <si>
    <t>Clerk's Manual publication</t>
  </si>
  <si>
    <t>Admin line and fax line September 19</t>
  </si>
  <si>
    <t>Cleaning products</t>
  </si>
  <si>
    <t>Monthly cleaning charges 2/9 to 29/9</t>
  </si>
  <si>
    <t>Market refuse September 2019</t>
  </si>
  <si>
    <t>Cable ties</t>
  </si>
  <si>
    <t>Markets line September 19</t>
  </si>
  <si>
    <t>Wreaths</t>
  </si>
  <si>
    <t>October 2019 - supplementary</t>
  </si>
  <si>
    <t>Sewerage 16/4 to 15/10</t>
  </si>
  <si>
    <t xml:space="preserve">Gas supply - September 2019 </t>
  </si>
  <si>
    <t>Electric - 03/07 to 30/09</t>
  </si>
  <si>
    <t>Gas supply - September 19</t>
  </si>
  <si>
    <t>Electric - 01/08 to 30/09</t>
  </si>
  <si>
    <t>Cave petty cash</t>
  </si>
  <si>
    <t>Cave electric - 01/08 to 30/09</t>
  </si>
  <si>
    <t>Electric - bollard 1 - 23/07 to 30/09</t>
  </si>
  <si>
    <t>Electric - bollard 2 - 02/09 to 30/09</t>
  </si>
  <si>
    <t>Refreshments for Civic Reception</t>
  </si>
  <si>
    <t>WL</t>
  </si>
  <si>
    <t>Preservation supplies</t>
  </si>
  <si>
    <t>Really Useful Storage Boxes</t>
  </si>
  <si>
    <t>Boxes and trays - grant funded</t>
  </si>
  <si>
    <t>Digital Printing</t>
  </si>
  <si>
    <t>Tapestry postcards</t>
  </si>
  <si>
    <t>Tapestry bookmarks</t>
  </si>
  <si>
    <t>Stationery - grant funded</t>
  </si>
  <si>
    <t>Conservation supplies - grant funded</t>
  </si>
  <si>
    <t>Monthly cleaning charges 23/9 to 20/10</t>
  </si>
  <si>
    <t>Hewitsons</t>
  </si>
  <si>
    <t xml:space="preserve">Legal advice </t>
  </si>
  <si>
    <t>Monthly cleaning charges 30/9 to 27/10</t>
  </si>
  <si>
    <t>Tree works</t>
  </si>
  <si>
    <t>Tree works - Stile plantation</t>
  </si>
  <si>
    <t>Remove dead elms</t>
  </si>
  <si>
    <t>EDF Energy</t>
  </si>
  <si>
    <t>Christmas lights electric 2018</t>
  </si>
  <si>
    <t>Cllr Harrison</t>
  </si>
  <si>
    <t>Cllr Inwood</t>
  </si>
  <si>
    <t>Town Mayor's allowance</t>
  </si>
  <si>
    <t>The Print Works</t>
  </si>
  <si>
    <t>Order of Service - Remembrance Day</t>
  </si>
  <si>
    <t>Royston Branch British Legion</t>
  </si>
  <si>
    <t>War Memorial</t>
  </si>
  <si>
    <t>Cambridge Stonecraft</t>
  </si>
  <si>
    <t>Renovations to memorial</t>
  </si>
  <si>
    <t>November 2019 - supplementary</t>
  </si>
  <si>
    <t>Monthly lift line</t>
  </si>
  <si>
    <t>Admin line and fax line October 19</t>
  </si>
  <si>
    <t>December newsletter</t>
  </si>
  <si>
    <t>PEAC UK Limited</t>
  </si>
  <si>
    <t>Quarterly photocopier rental</t>
  </si>
  <si>
    <t>Monthly gas charges - Oct 19</t>
  </si>
  <si>
    <t>Electric charges - 30/9 to 30/10</t>
  </si>
  <si>
    <t>Kettle</t>
  </si>
  <si>
    <t>Fix hearing loop cabinet</t>
  </si>
  <si>
    <t>Monthly cleaning charges 21/10 to 17/11</t>
  </si>
  <si>
    <t>Electric charges - 30/9 to 23/10</t>
  </si>
  <si>
    <t>CCTV annual service</t>
  </si>
  <si>
    <t>Electric charges - 30/9 to 31/10</t>
  </si>
  <si>
    <t>Markets waste Oct 19</t>
  </si>
  <si>
    <t>Stalls, weights and side sheets</t>
  </si>
  <si>
    <t>Christmas market advert</t>
  </si>
  <si>
    <t>Electric charges - bollard 2 - 30/9 to 30/10</t>
  </si>
  <si>
    <t>Electric charges - bollard 1 - 30/9 to 30/10</t>
  </si>
  <si>
    <t>Regular maintenance</t>
  </si>
  <si>
    <t>Cut brambles and nettles</t>
  </si>
  <si>
    <t>Remove tree limbs</t>
  </si>
  <si>
    <t>Remove dead Ash</t>
  </si>
  <si>
    <t>Hearts Services Herts</t>
  </si>
  <si>
    <t>First Aid for Remembrance Day</t>
  </si>
  <si>
    <t>Electric charges - 30/9 to 16/10</t>
  </si>
  <si>
    <t>Herts Full Stop (Serco)</t>
  </si>
  <si>
    <t xml:space="preserve">Town Hall Cleaning Supplies </t>
  </si>
  <si>
    <t>*203566</t>
  </si>
  <si>
    <t>Admin line and fax line November 19</t>
  </si>
  <si>
    <t>Postage</t>
  </si>
  <si>
    <t>Annual Membership</t>
  </si>
  <si>
    <t>Monthly Internet - Nov 19</t>
  </si>
  <si>
    <t>Monthly Internet - Dec 19</t>
  </si>
  <si>
    <t>Quarterly Rent</t>
  </si>
  <si>
    <t>Refund of Hire Charge</t>
  </si>
  <si>
    <t>*203567</t>
  </si>
  <si>
    <t>Roysia Gas &amp; Oil</t>
  </si>
  <si>
    <t>Boiler Service</t>
  </si>
  <si>
    <t>Lander and Linsey Roofing Limited</t>
  </si>
  <si>
    <t>Roof Repairs</t>
  </si>
  <si>
    <t>*203568</t>
  </si>
  <si>
    <t>Wix.com</t>
  </si>
  <si>
    <t>Website Hosting - Dec 19</t>
  </si>
  <si>
    <t>Website Hosting - Nov 19</t>
  </si>
  <si>
    <t>Monthly cleaning charges 28/10 to 24/11</t>
  </si>
  <si>
    <t>C4B Media</t>
  </si>
  <si>
    <t>Flyers &amp; Banners for Christmas Mkt</t>
  </si>
  <si>
    <t>Tree works - Regular monthly maint.</t>
  </si>
  <si>
    <t>Green &amp; Green Solicitors</t>
  </si>
  <si>
    <t>Legal Advice</t>
  </si>
  <si>
    <t>Helloprint</t>
  </si>
  <si>
    <t>Mayor's Christmas Cards</t>
  </si>
  <si>
    <t>*d/c</t>
  </si>
  <si>
    <t>Royston Town Council  -   Accounts for Payment</t>
  </si>
  <si>
    <t>Dec 19 - Supplementary</t>
  </si>
  <si>
    <t>M Willoughby</t>
  </si>
  <si>
    <t>Window Cleaning</t>
  </si>
  <si>
    <t>Wickes</t>
  </si>
  <si>
    <t>Dowel mouldings</t>
  </si>
  <si>
    <t>Gas supply - Nov 19</t>
  </si>
  <si>
    <t>Huck Netting</t>
  </si>
  <si>
    <t>Sparrow netting</t>
  </si>
  <si>
    <t>Craft Supplies</t>
  </si>
  <si>
    <t>Gas supply- Nov 19</t>
  </si>
  <si>
    <t>Christmas Market Expenses</t>
  </si>
  <si>
    <t xml:space="preserve">Town Hall cleaning supplies </t>
  </si>
  <si>
    <t>Routine air conditioning maintenance 50% charge to cinema</t>
  </si>
  <si>
    <t xml:space="preserve">Accountants - interim audit </t>
  </si>
  <si>
    <t>HDMI cable, copier paper, refill pad</t>
  </si>
  <si>
    <t>Payroll &amp; instant a/cs-mthly chg</t>
  </si>
  <si>
    <t>Administration Assistant Recruitment</t>
  </si>
  <si>
    <t>Wall planner</t>
  </si>
  <si>
    <t>Admin line and fax line January 2020</t>
  </si>
  <si>
    <t>Gas supply - December 19</t>
  </si>
  <si>
    <t>Association of Independent Museums</t>
  </si>
  <si>
    <t>Royston Baby Show</t>
  </si>
  <si>
    <t>Stall booking</t>
  </si>
  <si>
    <t>Monthly Internet - Jan 20</t>
  </si>
  <si>
    <t>Refund of hire charge</t>
  </si>
  <si>
    <t>Mop and bucket</t>
  </si>
  <si>
    <t>PSK Cleaning Services</t>
  </si>
  <si>
    <t>Monthly cleaning charges 18/11 to 15/12</t>
  </si>
  <si>
    <t>Website hosting - January 20</t>
  </si>
  <si>
    <t>Monthly cleaning charges 25/11 to 22/12</t>
  </si>
  <si>
    <t>Martin's PC Solutions</t>
  </si>
  <si>
    <t>Markets email problem</t>
  </si>
  <si>
    <t>Public Works Loan Board</t>
  </si>
  <si>
    <t>Loan repayment</t>
  </si>
  <si>
    <t>Tree works - regular monthly maint.</t>
  </si>
  <si>
    <t>Donation for lunches</t>
  </si>
  <si>
    <t>RAGA</t>
  </si>
  <si>
    <t>Compost bins</t>
  </si>
  <si>
    <t>Royston Town Council  -  Accounts for Payment</t>
  </si>
  <si>
    <t>Jan 20 - Supplementary</t>
  </si>
  <si>
    <t>clay, dinosaur plush pals, keyrings</t>
  </si>
  <si>
    <t>Monthly Cleaning - 16/12 to 12/01</t>
  </si>
  <si>
    <t>May Fayre Premises Licence</t>
  </si>
  <si>
    <t>Extension cable reel</t>
  </si>
  <si>
    <t>H J Haywood and Son Ltd</t>
  </si>
  <si>
    <t>Internal decoration of Heritage Hall</t>
  </si>
  <si>
    <t xml:space="preserve">Monthly lift line </t>
  </si>
  <si>
    <t>Waste collection - January 20</t>
  </si>
  <si>
    <t>Waste collection (Recycle) - January 20</t>
  </si>
  <si>
    <t>BPN Paribas</t>
  </si>
  <si>
    <t>Quarterly telephone leasing charge</t>
  </si>
  <si>
    <t>Photocopying 17/10 to 16/01</t>
  </si>
  <si>
    <t>Payroll - monthly charge</t>
  </si>
  <si>
    <t>Instant a/cs-monthly charge</t>
  </si>
  <si>
    <t>Admin Assistant advert</t>
  </si>
  <si>
    <t>Admin Assistant/Priory Memorial adverts</t>
  </si>
  <si>
    <t xml:space="preserve">Admin line and fax line </t>
  </si>
  <si>
    <t>Conservation equipment</t>
  </si>
  <si>
    <t>nPower</t>
  </si>
  <si>
    <t>Gas supply - January 20</t>
  </si>
  <si>
    <t>Moo Print Limited</t>
  </si>
  <si>
    <t>Business Cards</t>
  </si>
  <si>
    <t>Exhib. case materials - reimbursement</t>
  </si>
  <si>
    <t>Drawer/storage trolley</t>
  </si>
  <si>
    <t>Calico</t>
  </si>
  <si>
    <t>Altodigital Networks Ltd</t>
  </si>
  <si>
    <t>PEAC (UK) Finance Ltd</t>
  </si>
  <si>
    <t>Photocopier Lease - 01/3 to 31/05</t>
  </si>
  <si>
    <t>Royston &amp; District History Society</t>
  </si>
  <si>
    <t>Museum Shop Sales</t>
  </si>
  <si>
    <t>Monthly Internet - Feb 20</t>
  </si>
  <si>
    <t>Wave/Anglian Water</t>
  </si>
  <si>
    <t>Water rates July 19 to Jan 20</t>
  </si>
  <si>
    <t>Monthly cleaning charges 13/01 to 09/02</t>
  </si>
  <si>
    <t>Quarterly electrricity charges</t>
  </si>
  <si>
    <t>Website hosting - February 20</t>
  </si>
  <si>
    <t>Convector Heaters</t>
  </si>
  <si>
    <t>Monthly cleaning charges 23/12 to 19/01</t>
  </si>
  <si>
    <t>Quarterly electricity charges Bollard 1</t>
  </si>
  <si>
    <t>Quarterly electricity charges Bollard 2</t>
  </si>
  <si>
    <t>Annual Duty of Care charge</t>
  </si>
  <si>
    <t>Waste collection - January 2020</t>
  </si>
  <si>
    <t>Path maintenance Green Walk Plantation</t>
  </si>
  <si>
    <t>Clear Woodland (Green Walk)</t>
  </si>
  <si>
    <t>Work behind Shrubbery Grove</t>
  </si>
  <si>
    <r>
      <t xml:space="preserve">Other Expenses - </t>
    </r>
    <r>
      <rPr>
        <i/>
        <sz val="12"/>
        <rFont val="Calibri"/>
        <family val="2"/>
      </rPr>
      <t>LGA 1972s 142/s 1440</t>
    </r>
  </si>
  <si>
    <t>SparkX Ltd</t>
  </si>
  <si>
    <t>Christmas Lights</t>
  </si>
  <si>
    <t>Union Jack Bunting (May Fayre)</t>
  </si>
  <si>
    <t>Allotment water rates</t>
  </si>
  <si>
    <t xml:space="preserve">nPower </t>
  </si>
  <si>
    <t>The National Allotment Society</t>
  </si>
  <si>
    <t>Annual Membership Renewal</t>
  </si>
  <si>
    <t>Feb 20 - Supplementary</t>
  </si>
  <si>
    <t>Petty Cash - Feb 20</t>
  </si>
  <si>
    <t>Education/Events Expenditure</t>
  </si>
  <si>
    <t>Preservation equipment</t>
  </si>
  <si>
    <t>Display Case Identification  Kit</t>
  </si>
  <si>
    <t>Market Hill Rooms Water Rates</t>
  </si>
  <si>
    <t>MIDS Pest Control Ltd</t>
  </si>
  <si>
    <t>Cave Pest control - annual charge</t>
  </si>
  <si>
    <t>Monthly cleaning charges 20/01 to 16/02</t>
  </si>
  <si>
    <t xml:space="preserve">Clear up debris from storm </t>
  </si>
  <si>
    <t xml:space="preserve">CiLCA 2020 training </t>
  </si>
  <si>
    <t>Room Hirer</t>
  </si>
  <si>
    <t>Naturally Royston</t>
  </si>
  <si>
    <t xml:space="preserve">Flyers </t>
  </si>
  <si>
    <t xml:space="preserve">Cllr Harrison </t>
  </si>
  <si>
    <t xml:space="preserve">HR advice </t>
  </si>
  <si>
    <t>Website changes</t>
  </si>
  <si>
    <t>Exhibitor</t>
  </si>
  <si>
    <t>AC</t>
  </si>
  <si>
    <t>LB</t>
  </si>
  <si>
    <t>Resident</t>
  </si>
  <si>
    <t xml:space="preserve">Access training </t>
  </si>
  <si>
    <t>Cllr Swallow</t>
  </si>
  <si>
    <t xml:space="preserve">Cllr Swallow </t>
  </si>
  <si>
    <t xml:space="preserve">Email recovery </t>
  </si>
  <si>
    <t xml:space="preserve">Training Audit &amp; Grants </t>
  </si>
  <si>
    <t>Access training</t>
  </si>
  <si>
    <t>Training</t>
  </si>
  <si>
    <t xml:space="preserve">Fire marshal training </t>
  </si>
  <si>
    <t>Ink -</t>
  </si>
  <si>
    <t xml:space="preserve">First Aid Training </t>
  </si>
  <si>
    <t>DH</t>
  </si>
  <si>
    <t>Annual insurance</t>
  </si>
  <si>
    <t>March Newsletter</t>
  </si>
  <si>
    <t>Dell Inc.</t>
  </si>
  <si>
    <t>IT equipment</t>
  </si>
  <si>
    <t>Conservation equipment - Grant funded</t>
  </si>
  <si>
    <t>Sewerage -  16/09/19 to 15/03/20</t>
  </si>
  <si>
    <t>Gas supply - February 20</t>
  </si>
  <si>
    <t>Modes Users Association</t>
  </si>
  <si>
    <t>Support &amp; Membership fee</t>
  </si>
  <si>
    <t>Norfolk County Council</t>
  </si>
  <si>
    <t>Conference Tickets</t>
  </si>
  <si>
    <t>Trays and Storage Boxes (Grant Funded)</t>
  </si>
  <si>
    <t>Bulky waste collection</t>
  </si>
  <si>
    <t>Monthly Internet - March 20</t>
  </si>
  <si>
    <t>Monthly cleaning charges 10/02 to 08/03</t>
  </si>
  <si>
    <t>CH</t>
  </si>
  <si>
    <t>Refund of hire charges</t>
  </si>
  <si>
    <t xml:space="preserve">CCTV annual service contract </t>
  </si>
  <si>
    <t>Mastershelf</t>
  </si>
  <si>
    <t>Glass shelf</t>
  </si>
  <si>
    <t>Cave leaflets</t>
  </si>
  <si>
    <t>Evans Graphics</t>
  </si>
  <si>
    <t>Cave information sign</t>
  </si>
  <si>
    <t>Website hosting - March 20</t>
  </si>
  <si>
    <t>Waste collection - February 2020</t>
  </si>
  <si>
    <t>Batteries for Megaphone (May Fayre)</t>
  </si>
  <si>
    <t>Megaphone (May Fayre)</t>
  </si>
  <si>
    <t>Certificate Frames (Civic)</t>
  </si>
  <si>
    <t>McMullen &amp; Sons, Limited</t>
  </si>
  <si>
    <t>Community Toilet Scheme - 01/10 to 31/30</t>
  </si>
  <si>
    <t>* cheques/payments paid already since last accounts list</t>
  </si>
  <si>
    <t>March 20 - Supplementary</t>
  </si>
  <si>
    <t>Six month clean water charges</t>
  </si>
  <si>
    <t>Accessibility Webinar</t>
  </si>
  <si>
    <t>Annual Mileage</t>
  </si>
  <si>
    <t>Assistant Town Clerk</t>
  </si>
  <si>
    <t>Mileage - training course</t>
  </si>
  <si>
    <t>Royston &amp; District Local History Soc</t>
  </si>
  <si>
    <t>Shop Sales</t>
  </si>
  <si>
    <t>Affinity for Business Ltd</t>
  </si>
  <si>
    <t>Clean Water Charge</t>
  </si>
  <si>
    <t>RB</t>
  </si>
  <si>
    <t>Refund of room hire bond</t>
  </si>
  <si>
    <t>Monthly cleaning - 17/02 to 15/03</t>
  </si>
  <si>
    <t>Reimbursement for market gloves</t>
  </si>
  <si>
    <t>Regular maintenance of plantations</t>
  </si>
  <si>
    <t>May Fayre pitch deposit refunds</t>
  </si>
  <si>
    <t>Waste collection - Feb 20</t>
  </si>
  <si>
    <t>*d/d</t>
  </si>
  <si>
    <t>Waste collection (Recycle) - Feb 20</t>
  </si>
  <si>
    <t>Waste collection - March 20</t>
  </si>
  <si>
    <t>Waste collection (Recyle) - March 20</t>
  </si>
  <si>
    <t>Affinity</t>
  </si>
  <si>
    <t>Water charge 10/03 to 31/03</t>
  </si>
  <si>
    <t>Wave (Anglian Water)</t>
  </si>
  <si>
    <t>Sewerage Charge - Oct 19 to April 20</t>
  </si>
  <si>
    <t>John Lewis</t>
  </si>
  <si>
    <t>IT Equipment</t>
  </si>
  <si>
    <t>Annual subscription/affiliation to NALC</t>
  </si>
  <si>
    <t>Training - KS</t>
  </si>
  <si>
    <t>Vision ICT Ltd</t>
  </si>
  <si>
    <t>Domain renewal - May 20 to April 22</t>
  </si>
  <si>
    <t>Hosted email accounts - May 20 to April 21</t>
  </si>
  <si>
    <t>Headset mic</t>
  </si>
  <si>
    <t>Photocopying - 17/01 to 16/04</t>
  </si>
  <si>
    <t>Information Commissioner's Office</t>
  </si>
  <si>
    <t>Data Protection Fees</t>
  </si>
  <si>
    <t>Remote support laptop set up</t>
  </si>
  <si>
    <t>Training - TI</t>
  </si>
  <si>
    <t>Gas supply - March 20</t>
  </si>
  <si>
    <t>Museum rent March 20</t>
  </si>
  <si>
    <t>Clean Water - 16/03 to 31/03</t>
  </si>
  <si>
    <t>Monthly internet - April 20</t>
  </si>
  <si>
    <t>Peac (UK) Limited</t>
  </si>
  <si>
    <t>Quarterly photocopier lease -01/06 to 31/08</t>
  </si>
  <si>
    <t>Drag Queen Story Time</t>
  </si>
  <si>
    <t>Video</t>
  </si>
  <si>
    <t>Monthly cleaning - 09/03 to 05/04</t>
  </si>
  <si>
    <t>MG - room hirer</t>
  </si>
  <si>
    <t>refund</t>
  </si>
  <si>
    <t>SC - room hirer</t>
  </si>
  <si>
    <t>ND - room hirer</t>
  </si>
  <si>
    <t>Clean water 14/02 to 31/20</t>
  </si>
  <si>
    <t>Website hosting - April 20</t>
  </si>
  <si>
    <t>Waste collection (Recycle) - March 20</t>
  </si>
  <si>
    <t>Water charge - June 19 to March 20</t>
  </si>
  <si>
    <t>Water charge - 16/03 to 31/03</t>
  </si>
  <si>
    <t>Sewerage - Oct 19 to April 2020</t>
  </si>
  <si>
    <t>Monthly cleaning 16/03 to 12/04</t>
  </si>
  <si>
    <t>Annual subscription 2020/21</t>
  </si>
  <si>
    <t>Waste collection - March 2020</t>
  </si>
  <si>
    <t>Annual honorarium</t>
  </si>
  <si>
    <t>Clean water - 22/01 to 31/03</t>
  </si>
  <si>
    <t>*109135</t>
  </si>
  <si>
    <t>Waste collection - April 2020</t>
  </si>
  <si>
    <t>Waste collection (Recycle) - April 20</t>
  </si>
  <si>
    <t>SSL Certificate/Data Back up - 07/20 to 06/21</t>
  </si>
  <si>
    <t>Hosted email account April 2020-March 2021</t>
  </si>
  <si>
    <t>Zoom Video Communications Inc.</t>
  </si>
  <si>
    <t>Waste collection - April 20</t>
  </si>
  <si>
    <t>Monthly internet - May 20</t>
  </si>
  <si>
    <t>Monthly cleaning - 06/04 to 03/05</t>
  </si>
  <si>
    <t>Haywoods</t>
  </si>
  <si>
    <t>Internal decoration to MHR</t>
  </si>
  <si>
    <t>*203623</t>
  </si>
  <si>
    <t>Website hosting - May 20</t>
  </si>
  <si>
    <t>Arc Electrical Ltd</t>
  </si>
  <si>
    <t>Emergency light repair/Pat Testing</t>
  </si>
  <si>
    <t>PSK Industrial Services</t>
  </si>
  <si>
    <t>Monthly cleaning 13/04 to 10/05</t>
  </si>
  <si>
    <t>Quarterly telephone rental</t>
  </si>
  <si>
    <t>BCW Office Products</t>
  </si>
  <si>
    <t>Health &amp; Safety freestanding signs</t>
  </si>
  <si>
    <t>*203625</t>
  </si>
  <si>
    <t>Legal &amp; General</t>
  </si>
  <si>
    <t>Ill health Liability Insurance</t>
  </si>
  <si>
    <t>Agency Costs 2019-2020</t>
  </si>
  <si>
    <t>*109144</t>
  </si>
  <si>
    <t>Christmas lights electric 2019</t>
  </si>
  <si>
    <t>Waste collection - May 2020</t>
  </si>
  <si>
    <t>Waste collection (Recycle) - May 20</t>
  </si>
  <si>
    <t>Castle Water</t>
  </si>
  <si>
    <t>clean water charges - 0104/20 to 30/09/20</t>
  </si>
  <si>
    <t>Internal Audit Visit</t>
  </si>
  <si>
    <t>Stationery/H&amp;S supplies</t>
  </si>
  <si>
    <t>Lenovo IdeaPad Laptop</t>
  </si>
  <si>
    <t xml:space="preserve">PPE </t>
  </si>
  <si>
    <t>Museum lease (quarterly)</t>
  </si>
  <si>
    <t>Electricity - 01.02.20 to 30.04.20</t>
  </si>
  <si>
    <t>Gas - 31.03.20 to 31.05.20</t>
  </si>
  <si>
    <t>Waste collection - May 20</t>
  </si>
  <si>
    <t>Monthly internet - June 20</t>
  </si>
  <si>
    <t>Monthly cleaning - 04.05.20 to 31.05.20</t>
  </si>
  <si>
    <t>Water rates Jan 20 to March 20</t>
  </si>
  <si>
    <t>Gas - 31/03/20 to 31/05/20</t>
  </si>
  <si>
    <t>Monthly CCTV charges - May 20</t>
  </si>
  <si>
    <t>Monthly CCTV charges - June 20</t>
  </si>
  <si>
    <t>Clean water charges - 01/04/20 to 30/09/20</t>
  </si>
  <si>
    <t>Website hosting - June 20</t>
  </si>
  <si>
    <t>Waste collection -May 20</t>
  </si>
  <si>
    <t>Complex clean water - 01/04/20 to 30/09/20</t>
  </si>
  <si>
    <t>Monthly cleaning - 11/05/20 to 07/06/20</t>
  </si>
  <si>
    <t>Electricity - 01.02.20 to 30.04.20 (Angel Pvmt)</t>
  </si>
  <si>
    <t>Electricity - 01.02.20 to 30.04.20 (Mkt Sq)</t>
  </si>
  <si>
    <t>David Marshall Print &amp; Promotions</t>
  </si>
  <si>
    <t>Market receipt books</t>
  </si>
  <si>
    <t>Waste collection -May 2020</t>
  </si>
  <si>
    <t>Regular monthly maintenance - May</t>
  </si>
  <si>
    <t>Regular monthly maintenance - June</t>
  </si>
  <si>
    <t>Hand sanitiser</t>
  </si>
  <si>
    <t>All-finishes Ltd</t>
  </si>
  <si>
    <t>Paint for Allotment Club House</t>
  </si>
  <si>
    <t>Allotment water rates 01/04/20 to 30/09/20</t>
  </si>
  <si>
    <t>Waste collection - June 2020</t>
  </si>
  <si>
    <t>Waste collection (Recycle) - June 20</t>
  </si>
  <si>
    <t>Jackson Lift Services Limited</t>
  </si>
  <si>
    <t>Maintenance contract - 21.07.20 to 20.07.20</t>
  </si>
  <si>
    <t>Town Hall cleaning materials</t>
  </si>
  <si>
    <t>Training course - KS</t>
  </si>
  <si>
    <t>Postage stamps</t>
  </si>
  <si>
    <t>Birketts LLP</t>
  </si>
  <si>
    <t>Professional charges</t>
  </si>
  <si>
    <t>*109182</t>
  </si>
  <si>
    <t>HR Consultancy advice</t>
  </si>
  <si>
    <t>Gas - 31.05.20 to 30.06.20</t>
  </si>
  <si>
    <t>Altodigital Networks Limited</t>
  </si>
  <si>
    <t>Waste collection - June 20</t>
  </si>
  <si>
    <t>Monthly internet - July 20</t>
  </si>
  <si>
    <t>Monthly cleaning - 1st June to 28th June</t>
  </si>
  <si>
    <t>Website hosting - July 20</t>
  </si>
  <si>
    <t>Waste collection -June 20</t>
  </si>
  <si>
    <t>Monthly cleaning - 8th June to 5th July</t>
  </si>
  <si>
    <t>Market Place loan</t>
  </si>
  <si>
    <t>BCW Office Products Limited</t>
  </si>
  <si>
    <t>1 x Free standing social distance sign</t>
  </si>
  <si>
    <t>Remove fallen branch</t>
  </si>
  <si>
    <t>Urbaser Ltd</t>
  </si>
  <si>
    <t>Refund of donation to Naturally Royston</t>
  </si>
  <si>
    <t>July - Pensions</t>
  </si>
  <si>
    <t>Waste collection - July 2020</t>
  </si>
  <si>
    <t>Waste collection (Recycle) - July 20</t>
  </si>
  <si>
    <t>Buy Paint Online/George Clarke</t>
  </si>
  <si>
    <t xml:space="preserve">Floor varnish </t>
  </si>
  <si>
    <t>Floor varnish (2nd order)</t>
  </si>
  <si>
    <t>Emulsion paint</t>
  </si>
  <si>
    <t>Window Cleaner</t>
  </si>
  <si>
    <t>UK Meds</t>
  </si>
  <si>
    <t>PPE supplies</t>
  </si>
  <si>
    <t>d/c*</t>
  </si>
  <si>
    <t>Photocopying - 17/04 to 16/07</t>
  </si>
  <si>
    <t>*109198</t>
  </si>
  <si>
    <t>Safe UK</t>
  </si>
  <si>
    <t>CoolerAid Ltd</t>
  </si>
  <si>
    <t>Sanitization</t>
  </si>
  <si>
    <t>Annual rental and environmental charge</t>
  </si>
  <si>
    <t>Website hosting &amp; support Oct 20 to Sept 21</t>
  </si>
  <si>
    <t>Initial invoice for upgrade of council website</t>
  </si>
  <si>
    <t>Quarterly phone rental</t>
  </si>
  <si>
    <t>Office Petty Cash</t>
  </si>
  <si>
    <t>Maintenance cover 16/07/20 to 15/07/21</t>
  </si>
  <si>
    <t>*109201</t>
  </si>
  <si>
    <t>Gas - 01/07/20 to 31/07/20</t>
  </si>
  <si>
    <t>Birketts  LLP</t>
  </si>
  <si>
    <t>*109202</t>
  </si>
  <si>
    <t>Waste collection - July 20</t>
  </si>
  <si>
    <t>Monthly internet - August 20</t>
  </si>
  <si>
    <t>Electricity - 01/05/20 to 30/07/20</t>
  </si>
  <si>
    <t>PEAC Finance (UK) Ltd</t>
  </si>
  <si>
    <t>Quarterly photocopier rental - 01/09 to 30/11</t>
  </si>
  <si>
    <t>Monthly cleaning - 29/06 to 26/07</t>
  </si>
  <si>
    <t>*109199</t>
  </si>
  <si>
    <t>Monthly CCTV charges - July 2020</t>
  </si>
  <si>
    <t>Monthly CCTV charges - August 2020</t>
  </si>
  <si>
    <t>Electricity - 01/05/20 to 31/07/20</t>
  </si>
  <si>
    <t>KC</t>
  </si>
  <si>
    <t>JH</t>
  </si>
  <si>
    <t>Monthly cleaning - 27/07 to 23/08</t>
  </si>
  <si>
    <t>Website hosting - August 20</t>
  </si>
  <si>
    <t>2 year email starter hosting - renewal</t>
  </si>
  <si>
    <t>Waste collection -July 20</t>
  </si>
  <si>
    <t>Monthly cleaning - 06/07 to 02/08</t>
  </si>
  <si>
    <t>JEC Industrial Equipment Ltd</t>
  </si>
  <si>
    <t>Sack barrow</t>
  </si>
  <si>
    <t>Electricity bollard 1 - 01/05/20 to 30/07/20</t>
  </si>
  <si>
    <t>Electricity bollard 2 - 01/05/20 to 30/07/20</t>
  </si>
  <si>
    <t>Regular plantation maintenance</t>
  </si>
  <si>
    <t>*109200</t>
  </si>
  <si>
    <t>August - Pensions</t>
  </si>
  <si>
    <t>Waste collection - Aug 2020</t>
  </si>
  <si>
    <t>Waste collection (Recycle) - Aug 20</t>
  </si>
  <si>
    <t>Advertisment</t>
  </si>
  <si>
    <t>*109228</t>
  </si>
  <si>
    <t>Ink/Year planners</t>
  </si>
  <si>
    <t>Foam wrist support</t>
  </si>
  <si>
    <t>Ink (back order)</t>
  </si>
  <si>
    <t>Museum Lease (quarterly)</t>
  </si>
  <si>
    <t>Gas - 31/07 to 31/08</t>
  </si>
  <si>
    <t>Waste collection - Aug 20</t>
  </si>
  <si>
    <t>Monthly internet -Sept 20</t>
  </si>
  <si>
    <t>Birketts</t>
  </si>
  <si>
    <t>Professional Charges</t>
  </si>
  <si>
    <t>Web hosting</t>
  </si>
  <si>
    <t>Cleaning/PPE supplies</t>
  </si>
  <si>
    <t>1st Glass Services</t>
  </si>
  <si>
    <t>Install new glass in window</t>
  </si>
  <si>
    <t>*109229</t>
  </si>
  <si>
    <t>Monthly CCTV charges - September 2020</t>
  </si>
  <si>
    <t>Website hosting - Sept 20</t>
  </si>
  <si>
    <t>Virtronix Limited</t>
  </si>
  <si>
    <t xml:space="preserve">Interactive Cave </t>
  </si>
  <si>
    <t>Waste collection -Aug 20</t>
  </si>
  <si>
    <t>Monthly cleaning - 03/08 to 30/08</t>
  </si>
  <si>
    <t>City B Group Ltd</t>
  </si>
  <si>
    <t>Market equipment</t>
  </si>
  <si>
    <t>Sparkx</t>
  </si>
  <si>
    <t>September payment</t>
  </si>
  <si>
    <t>September- Pensions</t>
  </si>
  <si>
    <t>Waste collection - Sept 2020</t>
  </si>
  <si>
    <t>Waste collection (Recycle) -Sept 20</t>
  </si>
  <si>
    <t>Pest Right Ltd</t>
  </si>
  <si>
    <t>Pest control</t>
  </si>
  <si>
    <t>Piano tuning</t>
  </si>
  <si>
    <t xml:space="preserve">In &amp; Out Professional Housekeeping </t>
  </si>
  <si>
    <t>Cleaning Services</t>
  </si>
  <si>
    <t>Cleaning materials</t>
  </si>
  <si>
    <t>Stationery/Cleaning materials</t>
  </si>
  <si>
    <t>Anti-virus software renewal</t>
  </si>
  <si>
    <t>PFK Littlejohn LLP</t>
  </si>
  <si>
    <t>External Audit</t>
  </si>
  <si>
    <t>Final invoice for upgrade of council website</t>
  </si>
  <si>
    <t>Waste collection - Sept 20</t>
  </si>
  <si>
    <t>Annual service fee - photocopier</t>
  </si>
  <si>
    <t>Monthly internet -Oct 20</t>
  </si>
  <si>
    <t>Building's Insurance 01/10/20 to 30/09/2021</t>
  </si>
  <si>
    <t>PPE waste bin</t>
  </si>
  <si>
    <t>Total Gas &amp; Power Ltd</t>
  </si>
  <si>
    <t>Gas - 31.08.20 to 30.09.20</t>
  </si>
  <si>
    <t>Electricity - 31.07.20 to 30.09.20</t>
  </si>
  <si>
    <t>Waste collection -Sept 20</t>
  </si>
  <si>
    <t>Monthly Cleaning - 24/08/20 to 20/09/20</t>
  </si>
  <si>
    <t>LJC</t>
  </si>
  <si>
    <t>JB</t>
  </si>
  <si>
    <t>Refund of room hire payment</t>
  </si>
  <si>
    <t>Electricity - 01.08.20 to 30.09.20</t>
  </si>
  <si>
    <t>Monthly Cleaning 21/09/20 to 18/10/20</t>
  </si>
  <si>
    <t>Website hosting -Oct 20</t>
  </si>
  <si>
    <t>Monthly cleaning - 31/08/20 to 27/09/20</t>
  </si>
  <si>
    <t>Barrier tape</t>
  </si>
  <si>
    <t>SparkX</t>
  </si>
  <si>
    <t>Remedial work for Christmas lights</t>
  </si>
  <si>
    <t>Poppy Appeal</t>
  </si>
  <si>
    <t>Donation</t>
  </si>
  <si>
    <t>October- Pensions</t>
  </si>
  <si>
    <t>RG</t>
  </si>
  <si>
    <t>Waste collection -Oct 2020</t>
  </si>
  <si>
    <t>Waste collection (Recycle) -Oct 20</t>
  </si>
  <si>
    <t>In &amp; Out Professional Housekeeping</t>
  </si>
  <si>
    <t>Stationery/hand sanitizer</t>
  </si>
  <si>
    <t>Water/Sanitization</t>
  </si>
  <si>
    <t>Training - Cllr Brown</t>
  </si>
  <si>
    <t>PPE/stationery</t>
  </si>
  <si>
    <t>Breakthrough Communications</t>
  </si>
  <si>
    <t>GDPR Compliant Hub set up/subscription</t>
  </si>
  <si>
    <t>Dell Products</t>
  </si>
  <si>
    <t>Laptop</t>
  </si>
  <si>
    <t>Waste collection - Oct 20</t>
  </si>
  <si>
    <t>PEAC (UK) Limited</t>
  </si>
  <si>
    <t>Photocopier Lease</t>
  </si>
  <si>
    <t>Spires House Clearance</t>
  </si>
  <si>
    <t>Removal of rubbish</t>
  </si>
  <si>
    <t>Amazon UK Ltd</t>
  </si>
  <si>
    <t>Vacuum Cleaner</t>
  </si>
  <si>
    <t>Monthly internet - Nov 20</t>
  </si>
  <si>
    <t>Waste collection -Oct 20</t>
  </si>
  <si>
    <t>CCTV monthly charge - Oct 20</t>
  </si>
  <si>
    <t>CCTV monthly charge - Nov 20</t>
  </si>
  <si>
    <t>Monthly Cleaning - 19/10/20 to 15/11/20</t>
  </si>
  <si>
    <t>Website hosting -Nov 20</t>
  </si>
  <si>
    <t>Laura Williams Photography</t>
  </si>
  <si>
    <t>Photography</t>
  </si>
  <si>
    <t>Virtronix Ltd</t>
  </si>
  <si>
    <t>Virtual tour hosting</t>
  </si>
  <si>
    <t>ARC electrical Ltd</t>
  </si>
  <si>
    <t>Supply and fit 1 x 5ft LED emergency fitting</t>
  </si>
  <si>
    <t>Waste collection - Oct 2020</t>
  </si>
  <si>
    <t>Brandon Hire Station</t>
  </si>
  <si>
    <t>Crowd control barriers</t>
  </si>
  <si>
    <t>CM (British Legion)</t>
  </si>
  <si>
    <t>Reimbursement for Remembrance Day expenses</t>
  </si>
  <si>
    <t>Royston Environmental Group</t>
  </si>
  <si>
    <t>HCC locality budget funds</t>
  </si>
  <si>
    <t>November- Pensions</t>
  </si>
  <si>
    <t>Waste collection -Nov 2020</t>
  </si>
  <si>
    <t>Waste collection (Recycle) -Nov 20</t>
  </si>
  <si>
    <t>Cleaning Materials</t>
  </si>
  <si>
    <t>Cartridge Save Limited</t>
  </si>
  <si>
    <t>Advertisement</t>
  </si>
  <si>
    <t>New Councillor Training - Cllr Bylett</t>
  </si>
  <si>
    <t>Annual membership fee</t>
  </si>
  <si>
    <t>Martin's PC Solutions (Inurdreams Ltd)</t>
  </si>
  <si>
    <t xml:space="preserve">Remote PC support </t>
  </si>
  <si>
    <t>Laptop set up</t>
  </si>
  <si>
    <t>Waste collection - Nov 20</t>
  </si>
  <si>
    <t>Monthly internet - Dec 20</t>
  </si>
  <si>
    <t>Annual Subscription</t>
  </si>
  <si>
    <t>Waste collection -Nov 20</t>
  </si>
  <si>
    <t>Caught on Camera Ltd</t>
  </si>
  <si>
    <t>CCTV monthly charge - Dec 20</t>
  </si>
  <si>
    <t>Goddards Electrical</t>
  </si>
  <si>
    <t>Fridge</t>
  </si>
  <si>
    <t>Website hosting -Dec 20</t>
  </si>
  <si>
    <t>Monthly cleaning - 26.10.20 to 22.11.20</t>
  </si>
  <si>
    <t>Complex clean water - 01/10/20 to 31/03/21</t>
  </si>
  <si>
    <t>Waste collection - Nov 2020</t>
  </si>
  <si>
    <t>*109263</t>
  </si>
  <si>
    <t>Remove dead elms and cut back</t>
  </si>
  <si>
    <t>Work behing Shrubbery Grove - Section 2</t>
  </si>
  <si>
    <t>December- Pensions</t>
  </si>
  <si>
    <t>Clean Water - 01/10/20 to 31/03/21</t>
  </si>
  <si>
    <t xml:space="preserve">Employment Law Handbook </t>
  </si>
  <si>
    <t>Office Chairs/First Aid Supplies</t>
  </si>
  <si>
    <t>Interim Audit for the year end 31st March 21</t>
  </si>
  <si>
    <t>Photocopying - 17.10.20 to 16.01.21</t>
  </si>
  <si>
    <t>Waste collection - Dec 20</t>
  </si>
  <si>
    <t>Monthly internet - Jan 21</t>
  </si>
  <si>
    <t>Electricity - 01/10/20 to 30/11/20</t>
  </si>
  <si>
    <t>HAM Membership</t>
  </si>
  <si>
    <t>Telephone bill (phone line)</t>
  </si>
  <si>
    <t>Telephone bill (Security line)</t>
  </si>
  <si>
    <t>Book Sales</t>
  </si>
  <si>
    <t>Waste collection -Dec 20</t>
  </si>
  <si>
    <t>Monthly cleaning - 16/11/20 to 13/12/20</t>
  </si>
  <si>
    <t>Monthly cleaning - 14/12/20 to 10/01/21</t>
  </si>
  <si>
    <t>Water rates 23.03.20 to 15.01.21</t>
  </si>
  <si>
    <t>Website hosting - Dec 20</t>
  </si>
  <si>
    <t>Waste collection (Recycle) - Dec 20</t>
  </si>
  <si>
    <t>Monthly cleaning - 23/11/20 to 20/12/10</t>
  </si>
  <si>
    <t>Waste collection - Dec 2020</t>
  </si>
  <si>
    <t>Bollard 1 Electricity - 01/10/20 to 30/11/20</t>
  </si>
  <si>
    <t>Bollard 2 Electricity - 01/10/20 to 30/11/20</t>
  </si>
  <si>
    <t>3m PVC Blue Gutter</t>
  </si>
  <si>
    <t>Cut back overgrown paths</t>
  </si>
  <si>
    <t>EDF</t>
  </si>
  <si>
    <t>Christmas lights electric 2020</t>
  </si>
  <si>
    <t>Reimbursement of overpayment</t>
  </si>
  <si>
    <t>Christmas lights 2020</t>
  </si>
  <si>
    <t>January - Pensions</t>
  </si>
  <si>
    <t>Waste collection -Jan 21</t>
  </si>
  <si>
    <t>Waste collection (Recycle) -Jan 21</t>
  </si>
  <si>
    <t>Redcare 5G Limited</t>
  </si>
  <si>
    <t>Barclays Bank plc</t>
  </si>
  <si>
    <t>Payflow monthly charges</t>
  </si>
  <si>
    <t>Admin line and fax line</t>
  </si>
  <si>
    <t>High Speed Training Limited</t>
  </si>
  <si>
    <t>Health &amp; Safety courses</t>
  </si>
  <si>
    <t>e-course - CM</t>
  </si>
  <si>
    <t>Hosted email account April 21 to March 22</t>
  </si>
  <si>
    <t>BNP Paribas Leasing Solutions Limited</t>
  </si>
  <si>
    <t>Training (Elections)  - CM</t>
  </si>
  <si>
    <t>Training (Committees) - CM</t>
  </si>
  <si>
    <t>Various courses</t>
  </si>
  <si>
    <t>Statinery/PPE</t>
  </si>
  <si>
    <t>Intruder alarm call out</t>
  </si>
  <si>
    <t>Waste collection - Jan 21</t>
  </si>
  <si>
    <t>Telephone bill (phone line) - Jan 21</t>
  </si>
  <si>
    <t>Telephone bill (security line) - Jan 21</t>
  </si>
  <si>
    <t>CCTV monthly charge - Jan 21</t>
  </si>
  <si>
    <t>CCTV monthly charge - Feb 21</t>
  </si>
  <si>
    <t>Monthly Cleaning - 11/01/21 to 07/02/21</t>
  </si>
  <si>
    <t>Website hosting - Jan 21</t>
  </si>
  <si>
    <t>Telephone bill - Oct 20 to Jan 21</t>
  </si>
  <si>
    <t>Waste collection (Recycle) - Jan 21</t>
  </si>
  <si>
    <t>Monthly cleaning - 21/12/20 to 17/01/21</t>
  </si>
  <si>
    <t>Monthly cleaning - 18/01/21 to 14/02/21</t>
  </si>
  <si>
    <t>Cawleys Ltd</t>
  </si>
  <si>
    <t>Electric bollard 2 - 01.11.20 to 31.01.21</t>
  </si>
  <si>
    <t>Herts &amp; Cambs Ground Maintenance Ltd</t>
  </si>
  <si>
    <t>February - Pensions</t>
  </si>
  <si>
    <t>Waste collection -Feb 21</t>
  </si>
  <si>
    <t>Waste collection (Recycle) -Feb 21</t>
  </si>
  <si>
    <t>Payroll and accounts monthly charge</t>
  </si>
  <si>
    <t>March newsletter - The Listing</t>
  </si>
  <si>
    <t>Avalon</t>
  </si>
  <si>
    <t>Annual booking system support service</t>
  </si>
  <si>
    <t>Waste collection - Feb 21</t>
  </si>
  <si>
    <t>Monthly internet - Feb 21</t>
  </si>
  <si>
    <t>Gas 30/09/20 to 31/10/20</t>
  </si>
  <si>
    <t>Gas 31/10/20 to 31/01/21</t>
  </si>
  <si>
    <t>Gas 31/01/21 to 28/02/21</t>
  </si>
  <si>
    <t>Shopfitting warehouse</t>
  </si>
  <si>
    <t>Nisbets</t>
  </si>
  <si>
    <t>Cash register and ancillaries</t>
  </si>
  <si>
    <t>Collection preservation items</t>
  </si>
  <si>
    <t>Sam Hunt Consulting</t>
  </si>
  <si>
    <t>Consultancy</t>
  </si>
  <si>
    <t>Electric 01/12/20 to 28/02/21</t>
  </si>
  <si>
    <t>OneBill Telecom</t>
  </si>
  <si>
    <t>Phone &amp; security lines 19/02/21 to 31/03/21</t>
  </si>
  <si>
    <t>Custom Lynx Cabling</t>
  </si>
  <si>
    <t>Plug for hearing loop</t>
  </si>
  <si>
    <t>Gas 31/10/20 to 30/11/20</t>
  </si>
  <si>
    <t>Gas 30/11/20 to 31/12/20</t>
  </si>
  <si>
    <t>Gas 31/12/20 to 31/01/21</t>
  </si>
  <si>
    <t>Monthly Cleaning - 08/02/21 to 07/03/21</t>
  </si>
  <si>
    <t>Website hosting - Feb 21</t>
  </si>
  <si>
    <t>MIDS Pest control</t>
  </si>
  <si>
    <t>Annual charge for 2021</t>
  </si>
  <si>
    <t>Cave emergency line 19/02/21 to 31/03/21</t>
  </si>
  <si>
    <t>Heasell Electromechanical Services Ltd</t>
  </si>
  <si>
    <t>Repair of Cave light</t>
  </si>
  <si>
    <t>Harry Boulton Music</t>
  </si>
  <si>
    <t>Music for tours and perpetual licence</t>
  </si>
  <si>
    <t>Waste collection (Recycle) - Feb 21</t>
  </si>
  <si>
    <t>Monthly cleaning - 15/02/21 to 14/03/21</t>
  </si>
  <si>
    <t>2 light weight gazebos</t>
  </si>
  <si>
    <t>1 light weight gazebo and canopy</t>
  </si>
  <si>
    <t>Barrier Tape</t>
  </si>
  <si>
    <t>Repair of paths and removal roots</t>
  </si>
  <si>
    <t>Final stage of tree cut back in Green Walk</t>
  </si>
  <si>
    <t>Clear Channel</t>
  </si>
  <si>
    <t>Test digs for bus shelter (s106 funded)</t>
  </si>
  <si>
    <t>March - Pensions</t>
  </si>
  <si>
    <t>March 2021 - Supplementary</t>
  </si>
  <si>
    <r>
      <t>Town Hall</t>
    </r>
    <r>
      <rPr>
        <sz val="11"/>
        <rFont val="Arial"/>
        <family val="2"/>
      </rPr>
      <t xml:space="preserve"> </t>
    </r>
  </si>
  <si>
    <t>Waste collection - Mar 21</t>
  </si>
  <si>
    <t>Waste collection (Recycle) - Mar 21</t>
  </si>
  <si>
    <t xml:space="preserve">Admin </t>
  </si>
  <si>
    <t>Cartridge Save Ltd</t>
  </si>
  <si>
    <t xml:space="preserve">Museum </t>
  </si>
  <si>
    <t>Furniture, equipment and stationery</t>
  </si>
  <si>
    <t>Gas 01/03/20 to 31/03/21</t>
  </si>
  <si>
    <t xml:space="preserve">Market Hill Rooms </t>
  </si>
  <si>
    <t>CCTV monthly charge - Mar 21</t>
  </si>
  <si>
    <t>Gas 01/03/21 to 31/03/21</t>
  </si>
  <si>
    <t>Monthly Cleaning - 08/03/21 to 05/04/21</t>
  </si>
  <si>
    <t xml:space="preserve">Cave </t>
  </si>
  <si>
    <t>D Harward</t>
  </si>
  <si>
    <t>Interior and exterior painting</t>
  </si>
  <si>
    <t>*109343</t>
  </si>
  <si>
    <t>Virtronix</t>
  </si>
  <si>
    <t>Drone photography and 3D remodelling</t>
  </si>
  <si>
    <t>*109344</t>
  </si>
  <si>
    <t>USB microphone</t>
  </si>
  <si>
    <r>
      <t>Complex</t>
    </r>
    <r>
      <rPr>
        <sz val="11"/>
        <rFont val="Arial"/>
        <family val="2"/>
      </rPr>
      <t xml:space="preserve"> </t>
    </r>
  </si>
  <si>
    <t>*109348</t>
  </si>
  <si>
    <r>
      <t>Market Place</t>
    </r>
    <r>
      <rPr>
        <sz val="11"/>
        <rFont val="Arial"/>
        <family val="2"/>
      </rPr>
      <t xml:space="preserve"> </t>
    </r>
  </si>
  <si>
    <t>Eazy Goods</t>
  </si>
  <si>
    <t>Monthly telephone charges - March 21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</si>
  <si>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</t>
    </r>
  </si>
  <si>
    <t>Regular plantation maintenance - Mar 21</t>
  </si>
  <si>
    <t>*109346</t>
  </si>
  <si>
    <t>Removal of dead beech tree</t>
  </si>
  <si>
    <t xml:space="preserve">Other Expenses </t>
  </si>
  <si>
    <t>CinemaNext UK Ltd</t>
  </si>
  <si>
    <t>Server and associated equipment</t>
  </si>
  <si>
    <t>*109347</t>
  </si>
  <si>
    <r>
      <t>Royston First</t>
    </r>
    <r>
      <rPr>
        <sz val="11"/>
        <rFont val="Arial"/>
        <family val="2"/>
      </rPr>
      <t xml:space="preserve"> </t>
    </r>
  </si>
  <si>
    <t>Monthly telephone charges - Mar 21</t>
  </si>
  <si>
    <t>Zurich Insurance</t>
  </si>
  <si>
    <t>Legal and General</t>
  </si>
  <si>
    <t>Ill Health Liability Insurance</t>
  </si>
  <si>
    <t>Annual email account hosting</t>
  </si>
  <si>
    <t>ICO</t>
  </si>
  <si>
    <t>Annual data protection fee</t>
  </si>
  <si>
    <t>Monthly internet - Apr 21</t>
  </si>
  <si>
    <t>One Bill Telecom</t>
  </si>
  <si>
    <t>Monthly phone and security lines</t>
  </si>
  <si>
    <t>CCTV monthly charge - Apr 21</t>
  </si>
  <si>
    <t>Monthly phone line</t>
  </si>
  <si>
    <t>Website hosting - Apr 21</t>
  </si>
  <si>
    <t>Monthly cleaning - 15/3/21 to 11/4/21</t>
  </si>
  <si>
    <t>April - Pensions</t>
  </si>
  <si>
    <t>Waste collection - Apr 21</t>
  </si>
  <si>
    <t>Waste collection (Recycle) - Apr 21</t>
  </si>
  <si>
    <t>Waste water 16/10/20 to 12/3/21</t>
  </si>
  <si>
    <t>Monthly lift line  - Apr 21</t>
  </si>
  <si>
    <t>Admin line and fax line - Apr 21</t>
  </si>
  <si>
    <t>Agency 2020-2021</t>
  </si>
  <si>
    <t>Microsoft</t>
  </si>
  <si>
    <t>Microsoft 365 annual subscription</t>
  </si>
  <si>
    <t>Annual SSL certificate and cloud backup</t>
  </si>
  <si>
    <t>BNP Paribas Leasing Solutions Ltd</t>
  </si>
  <si>
    <t>Monthly internet - May 21</t>
  </si>
  <si>
    <t>Gas - Apr 21</t>
  </si>
  <si>
    <t>Activity wall planner</t>
  </si>
  <si>
    <t>PEAC Finance</t>
  </si>
  <si>
    <t>Photocopier Lease - quarterly</t>
  </si>
  <si>
    <t>EB</t>
  </si>
  <si>
    <t>Museum sale</t>
  </si>
  <si>
    <t>Monthly cleaning - 5/4 to 2/5</t>
  </si>
  <si>
    <t>Website hosting - May 21</t>
  </si>
  <si>
    <t>Monthly cleaning - 12/4 to 9/5</t>
  </si>
  <si>
    <t>Monthly telephone charges - Apr 21</t>
  </si>
  <si>
    <t>1 lightweight gazebo</t>
  </si>
  <si>
    <t>Electric bollard 1 - 1/12/20 to 28/02/21</t>
  </si>
  <si>
    <t>Electric bollard 2 - 31/1/20 to 30/04/21</t>
  </si>
  <si>
    <t>Broxap</t>
  </si>
  <si>
    <t>Cycle shelter, racks &amp; carriage - s106 funded</t>
  </si>
  <si>
    <t>Cycle shelter installation - s106 funded</t>
  </si>
  <si>
    <t>Frank Cooper and Son</t>
  </si>
  <si>
    <t>Shelter foundations &amp; car park lining - s106 funded</t>
  </si>
  <si>
    <t>Premier Farnell</t>
  </si>
  <si>
    <t>Rainwater harvesting equipment</t>
  </si>
  <si>
    <t>Toolden</t>
  </si>
  <si>
    <t>Pipestock.com</t>
  </si>
  <si>
    <t>May - Pensions</t>
  </si>
  <si>
    <t>Waste collection - May 21</t>
  </si>
  <si>
    <t>Waste collection (Recycle) - May 21</t>
  </si>
  <si>
    <t>Monthly lift line - May 21</t>
  </si>
  <si>
    <t>CCTV annual service and maintenance</t>
  </si>
  <si>
    <t>Admin line and fax line - May 21</t>
  </si>
  <si>
    <t>Annual data protection registration</t>
  </si>
  <si>
    <t>Haines Watts Chartered Accs.</t>
  </si>
  <si>
    <t>Year End audit</t>
  </si>
  <si>
    <t>Cartridge Save</t>
  </si>
  <si>
    <t>Stationery and PPE</t>
  </si>
  <si>
    <t>Zoom</t>
  </si>
  <si>
    <t>Gas - May 21</t>
  </si>
  <si>
    <t>Display Developments</t>
  </si>
  <si>
    <t>Sneeze guards</t>
  </si>
  <si>
    <t>Green Magic</t>
  </si>
  <si>
    <t>Woodline frames</t>
  </si>
  <si>
    <t>Supports</t>
  </si>
  <si>
    <t>Stands, supports and plinths</t>
  </si>
  <si>
    <t>Safety signs and notices</t>
  </si>
  <si>
    <t>Social distancing stickers</t>
  </si>
  <si>
    <t>Big Day</t>
  </si>
  <si>
    <t>Map display</t>
  </si>
  <si>
    <t>Torches</t>
  </si>
  <si>
    <t>Shopfitting Warehouse</t>
  </si>
  <si>
    <t>Clothes rail</t>
  </si>
  <si>
    <t>HG Museum Consultancy</t>
  </si>
  <si>
    <t>Curatorial support</t>
  </si>
  <si>
    <t>Quarterly photocopier charge</t>
  </si>
  <si>
    <t>Quarterly rent</t>
  </si>
  <si>
    <t>Signbox</t>
  </si>
  <si>
    <t>Social distancing floor stickers</t>
  </si>
  <si>
    <t>Electric 01/3 to 31/5</t>
  </si>
  <si>
    <t>PSK Industrial Cleaning Serv.</t>
  </si>
  <si>
    <t>Monthly cleaning - 3/5 to 30/5</t>
  </si>
  <si>
    <t>CCTV monthly charge - May 21</t>
  </si>
  <si>
    <t>Electric 28/2 to 31/5</t>
  </si>
  <si>
    <t>Clean water 1/4 to 30/9</t>
  </si>
  <si>
    <t>Website hosting - June 21</t>
  </si>
  <si>
    <t>Monthly cleaning - 10/5 to 6/6</t>
  </si>
  <si>
    <t>Monthly telephone charges - May 21</t>
  </si>
  <si>
    <t>Market bollard 1 electric 28/2 to 31/5</t>
  </si>
  <si>
    <t>1st 50% for lights display 2021 (part donation funded)</t>
  </si>
  <si>
    <t>Leander Architectural</t>
  </si>
  <si>
    <t>Blue plaque (donation funded)</t>
  </si>
  <si>
    <r>
      <t>Allotments</t>
    </r>
    <r>
      <rPr>
        <sz val="11"/>
        <rFont val="Arial"/>
        <family val="2"/>
      </rPr>
      <t xml:space="preserve"> </t>
    </r>
  </si>
  <si>
    <t>Rainwater recovery system</t>
  </si>
  <si>
    <t>Salaries</t>
  </si>
  <si>
    <t>June - Pensions</t>
  </si>
  <si>
    <t>Waste collection - June 21</t>
  </si>
  <si>
    <t>Waste collection (Recycle) - June 21</t>
  </si>
  <si>
    <t>Monthly lift line - June 21</t>
  </si>
  <si>
    <t>Jackson Lift Services Ltd</t>
  </si>
  <si>
    <t>Admin line and fax line - June 21</t>
  </si>
  <si>
    <t>Finance assistant advert</t>
  </si>
  <si>
    <t>CiLCA training</t>
  </si>
  <si>
    <t>Cartridge save</t>
  </si>
  <si>
    <t>Monthly internet - June 21</t>
  </si>
  <si>
    <t>Gas - June 21</t>
  </si>
  <si>
    <t>2 external portable hard drives</t>
  </si>
  <si>
    <t>Annual user licence</t>
  </si>
  <si>
    <t>PPE</t>
  </si>
  <si>
    <t>Sam Hunt Consultancy</t>
  </si>
  <si>
    <t>Museum transition consultancy</t>
  </si>
  <si>
    <t>High Speed Training</t>
  </si>
  <si>
    <t>Equality and Diversity training</t>
  </si>
  <si>
    <t>HAMS</t>
  </si>
  <si>
    <t>Quarterly photocopying charge</t>
  </si>
  <si>
    <t>Quarterly photocopier lease</t>
  </si>
  <si>
    <t>Monthly cleaning - 31/5 to 27/6</t>
  </si>
  <si>
    <t>Anglian Water/Wave</t>
  </si>
  <si>
    <t>Water 16/1 to 15/7</t>
  </si>
  <si>
    <t>CO2 monitor</t>
  </si>
  <si>
    <t>Website hosting - July 21</t>
  </si>
  <si>
    <t>PAT testing and light replacement</t>
  </si>
  <si>
    <t>Monthly cleaning - 7/6 to 4/7</t>
  </si>
  <si>
    <t>Monthly telephone charges - June 21</t>
  </si>
  <si>
    <t>2 gazebos, 2 roofs and 6 sides</t>
  </si>
  <si>
    <t>SDEG Ltd</t>
  </si>
  <si>
    <t>2 tables</t>
  </si>
  <si>
    <t>Removal of dead tree</t>
  </si>
  <si>
    <t>Cinema Next UK Ltd</t>
  </si>
  <si>
    <t>Dolby Fidelio hearing loop (s106 funded)</t>
  </si>
  <si>
    <t>Garden House Hospice</t>
  </si>
  <si>
    <t>Mayor's Trust Fund account - donation</t>
  </si>
  <si>
    <t>Waste collection - July 21</t>
  </si>
  <si>
    <t>Waste collection (Recycle) - July 21</t>
  </si>
  <si>
    <t>Monthly lift line - July 21</t>
  </si>
  <si>
    <t>Vacuum cleaner</t>
  </si>
  <si>
    <t>Admin line and fax line - July 21</t>
  </si>
  <si>
    <t>Photocopying April to July 2021</t>
  </si>
  <si>
    <t>Ingersoll Locks</t>
  </si>
  <si>
    <t>Security keys</t>
  </si>
  <si>
    <t>Annual cooler rental</t>
  </si>
  <si>
    <t>Water/sanitization</t>
  </si>
  <si>
    <t>Monthly internet - July 21</t>
  </si>
  <si>
    <t>Gas - July 21</t>
  </si>
  <si>
    <t>Curatorial Support</t>
  </si>
  <si>
    <t>Big Day (T &amp; J Bird signs)</t>
  </si>
  <si>
    <t>Royston timeline A1 panels</t>
  </si>
  <si>
    <t>AO Retail Limited</t>
  </si>
  <si>
    <t>Photo printer</t>
  </si>
  <si>
    <t>Past Horizons</t>
  </si>
  <si>
    <t xml:space="preserve">Annual maintenance cover </t>
  </si>
  <si>
    <t>Intruder alarm maintenance</t>
  </si>
  <si>
    <t>Monthly cleaning - 28/6 to 25/7</t>
  </si>
  <si>
    <t>Monthly cleaning - 26/7 to 22/8</t>
  </si>
  <si>
    <t>CCTV monthly charge - Jun 21</t>
  </si>
  <si>
    <t>CCTV monthly charge - Jul 21</t>
  </si>
  <si>
    <t>CCTV monthly charge - Aug 21</t>
  </si>
  <si>
    <t>CW - room hirer</t>
  </si>
  <si>
    <t>50% refund</t>
  </si>
  <si>
    <t>Website hosting - Aug 21</t>
  </si>
  <si>
    <t>Evans</t>
  </si>
  <si>
    <t>Royston Caves signage</t>
  </si>
  <si>
    <t>C Paxton</t>
  </si>
  <si>
    <t>Maintenance to Cave steps</t>
  </si>
  <si>
    <t>GRP Safety</t>
  </si>
  <si>
    <t>UK POS Ltd</t>
  </si>
  <si>
    <t>Poster case and leaflet dispenser</t>
  </si>
  <si>
    <t>Monthly cleaning - 5/7 to 1/8</t>
  </si>
  <si>
    <t>Monthly telephone charges - July 21</t>
  </si>
  <si>
    <t>Market bollard 2 electric 01/05 to 31/07</t>
  </si>
  <si>
    <t>Upgrade to catenary wires/replace eybolts</t>
  </si>
  <si>
    <t xml:space="preserve">HM </t>
  </si>
  <si>
    <t>Overpayment refund</t>
  </si>
  <si>
    <t>Quaterly telephone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</si>
</sst>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b/>
      <i/>
      <u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Arial"/>
      <family val="2"/>
    </font>
    <font>
      <i/>
      <sz val="11"/>
      <name val="Times New Roman"/>
      <family val="1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NumberFormat="1" applyFont="1" applyAlignment="1">
      <alignment horizontal="right"/>
    </xf>
    <xf numFmtId="43" fontId="2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1" xfId="0" applyNumberFormat="1" applyFont="1" applyBorder="1"/>
    <xf numFmtId="43" fontId="2" fillId="0" borderId="0" xfId="0" applyNumberFormat="1" applyFont="1"/>
    <xf numFmtId="43" fontId="2" fillId="0" borderId="0" xfId="1" applyNumberFormat="1" applyFont="1"/>
    <xf numFmtId="43" fontId="2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/>
    <xf numFmtId="4" fontId="2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43" fontId="2" fillId="0" borderId="2" xfId="0" applyNumberFormat="1" applyFont="1" applyBorder="1"/>
    <xf numFmtId="0" fontId="7" fillId="0" borderId="1" xfId="0" applyFont="1" applyBorder="1"/>
    <xf numFmtId="0" fontId="2" fillId="0" borderId="0" xfId="0" applyFont="1" applyFill="1"/>
    <xf numFmtId="17" fontId="2" fillId="0" borderId="0" xfId="0" applyNumberFormat="1" applyFont="1" applyFill="1" applyAlignment="1">
      <alignment horizontal="left"/>
    </xf>
    <xf numFmtId="43" fontId="2" fillId="0" borderId="0" xfId="1" applyNumberFormat="1" applyFont="1" applyFill="1"/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 applyFill="1"/>
    <xf numFmtId="0" fontId="2" fillId="0" borderId="0" xfId="0" applyFont="1" applyAlignment="1">
      <alignment wrapText="1"/>
    </xf>
    <xf numFmtId="0" fontId="2" fillId="0" borderId="0" xfId="0" applyFont="1" applyAlignment="1"/>
    <xf numFmtId="17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4" fillId="0" borderId="0" xfId="0" applyFont="1"/>
    <xf numFmtId="0" fontId="10" fillId="0" borderId="0" xfId="0" applyFont="1" applyAlignment="1"/>
    <xf numFmtId="8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0" applyNumberFormat="1" applyFont="1" applyFill="1"/>
    <xf numFmtId="4" fontId="2" fillId="0" borderId="0" xfId="1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/>
    <xf numFmtId="2" fontId="2" fillId="0" borderId="0" xfId="0" applyNumberFormat="1" applyFont="1"/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Border="1"/>
    <xf numFmtId="2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4" fontId="2" fillId="0" borderId="0" xfId="1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" fontId="0" fillId="0" borderId="0" xfId="0" applyNumberFormat="1" applyAlignment="1"/>
    <xf numFmtId="2" fontId="0" fillId="0" borderId="0" xfId="0" applyNumberFormat="1" applyAlignment="1"/>
    <xf numFmtId="43" fontId="2" fillId="0" borderId="1" xfId="0" applyNumberFormat="1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3" fontId="2" fillId="2" borderId="0" xfId="1" applyNumberFormat="1" applyFont="1" applyFill="1" applyAlignment="1">
      <alignment horizontal="center"/>
    </xf>
    <xf numFmtId="43" fontId="2" fillId="2" borderId="0" xfId="0" applyNumberFormat="1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3" fontId="2" fillId="0" borderId="3" xfId="0" applyNumberFormat="1" applyFont="1" applyBorder="1"/>
    <xf numFmtId="0" fontId="15" fillId="0" borderId="0" xfId="0" applyFont="1"/>
    <xf numFmtId="17" fontId="14" fillId="0" borderId="0" xfId="0" applyNumberFormat="1" applyFont="1" applyAlignment="1">
      <alignment horizontal="center"/>
    </xf>
    <xf numFmtId="4" fontId="15" fillId="0" borderId="0" xfId="0" applyNumberFormat="1" applyFont="1"/>
    <xf numFmtId="0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" fontId="14" fillId="0" borderId="0" xfId="1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3" fontId="15" fillId="0" borderId="0" xfId="1" applyNumberFormat="1" applyFont="1" applyAlignment="1">
      <alignment horizontal="center"/>
    </xf>
    <xf numFmtId="43" fontId="15" fillId="0" borderId="1" xfId="0" applyNumberFormat="1" applyFont="1" applyBorder="1"/>
    <xf numFmtId="43" fontId="15" fillId="0" borderId="0" xfId="0" applyNumberFormat="1" applyFont="1"/>
    <xf numFmtId="43" fontId="15" fillId="0" borderId="0" xfId="1" applyNumberFormat="1" applyFont="1"/>
    <xf numFmtId="0" fontId="15" fillId="0" borderId="0" xfId="0" applyFont="1" applyAlignment="1">
      <alignment horizontal="right"/>
    </xf>
    <xf numFmtId="4" fontId="15" fillId="0" borderId="0" xfId="1" applyNumberFormat="1" applyFont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left"/>
    </xf>
    <xf numFmtId="43" fontId="15" fillId="0" borderId="0" xfId="0" applyNumberFormat="1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1" applyNumberFormat="1" applyFont="1" applyAlignment="1">
      <alignment horizontal="right"/>
    </xf>
    <xf numFmtId="0" fontId="17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5" fillId="0" borderId="0" xfId="0" applyNumberFormat="1" applyFont="1" applyFill="1" applyAlignment="1">
      <alignment horizontal="right"/>
    </xf>
    <xf numFmtId="0" fontId="15" fillId="0" borderId="0" xfId="0" applyFont="1" applyFill="1"/>
    <xf numFmtId="17" fontId="15" fillId="0" borderId="0" xfId="0" applyNumberFormat="1" applyFont="1" applyFill="1" applyAlignment="1">
      <alignment horizontal="left"/>
    </xf>
    <xf numFmtId="43" fontId="15" fillId="0" borderId="0" xfId="1" applyNumberFormat="1" applyFont="1" applyFill="1"/>
    <xf numFmtId="43" fontId="15" fillId="0" borderId="2" xfId="0" applyNumberFormat="1" applyFont="1" applyBorder="1"/>
    <xf numFmtId="0" fontId="18" fillId="0" borderId="1" xfId="0" applyFont="1" applyBorder="1"/>
    <xf numFmtId="0" fontId="15" fillId="0" borderId="0" xfId="0" applyNumberFormat="1" applyFont="1" applyBorder="1"/>
    <xf numFmtId="0" fontId="19" fillId="0" borderId="0" xfId="0" applyFont="1"/>
    <xf numFmtId="2" fontId="15" fillId="0" borderId="1" xfId="0" applyNumberFormat="1" applyFont="1" applyBorder="1"/>
    <xf numFmtId="0" fontId="18" fillId="0" borderId="0" xfId="0" applyFont="1" applyBorder="1"/>
    <xf numFmtId="2" fontId="15" fillId="0" borderId="0" xfId="0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17" fontId="22" fillId="0" borderId="0" xfId="0" applyNumberFormat="1" applyFont="1" applyAlignment="1">
      <alignment horizontal="center"/>
    </xf>
    <xf numFmtId="4" fontId="21" fillId="0" borderId="0" xfId="0" applyNumberFormat="1" applyFont="1"/>
    <xf numFmtId="0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4" fontId="22" fillId="0" borderId="0" xfId="1" applyNumberFormat="1" applyFont="1" applyAlignment="1">
      <alignment horizontal="center"/>
    </xf>
    <xf numFmtId="0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43" fontId="21" fillId="0" borderId="0" xfId="1" applyNumberFormat="1" applyFont="1" applyAlignment="1">
      <alignment horizontal="center"/>
    </xf>
    <xf numFmtId="4" fontId="21" fillId="0" borderId="0" xfId="1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wrapText="1"/>
    </xf>
    <xf numFmtId="43" fontId="21" fillId="0" borderId="1" xfId="0" applyNumberFormat="1" applyFont="1" applyBorder="1"/>
    <xf numFmtId="43" fontId="21" fillId="0" borderId="0" xfId="0" applyNumberFormat="1" applyFont="1"/>
    <xf numFmtId="43" fontId="21" fillId="0" borderId="0" xfId="1" applyNumberFormat="1" applyFont="1"/>
    <xf numFmtId="43" fontId="21" fillId="0" borderId="0" xfId="1" applyFont="1"/>
    <xf numFmtId="0" fontId="21" fillId="0" borderId="0" xfId="0" applyFont="1" applyAlignment="1">
      <alignment horizontal="right"/>
    </xf>
    <xf numFmtId="43" fontId="21" fillId="0" borderId="0" xfId="0" applyNumberFormat="1" applyFont="1" applyBorder="1"/>
    <xf numFmtId="0" fontId="21" fillId="0" borderId="0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1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43" fontId="21" fillId="0" borderId="3" xfId="0" applyNumberFormat="1" applyFont="1" applyBorder="1"/>
    <xf numFmtId="0" fontId="24" fillId="0" borderId="0" xfId="0" applyFont="1"/>
    <xf numFmtId="0" fontId="25" fillId="0" borderId="0" xfId="0" applyFont="1" applyBorder="1" applyAlignment="1">
      <alignment horizontal="left"/>
    </xf>
    <xf numFmtId="0" fontId="21" fillId="0" borderId="0" xfId="0" applyFont="1" applyFill="1" applyBorder="1"/>
    <xf numFmtId="0" fontId="22" fillId="0" borderId="0" xfId="0" applyFont="1" applyBorder="1" applyAlignment="1">
      <alignment horizontal="left"/>
    </xf>
    <xf numFmtId="4" fontId="21" fillId="0" borderId="0" xfId="0" applyNumberFormat="1" applyFont="1" applyBorder="1"/>
    <xf numFmtId="43" fontId="21" fillId="0" borderId="1" xfId="0" applyNumberFormat="1" applyFont="1" applyBorder="1" applyAlignment="1"/>
    <xf numFmtId="0" fontId="22" fillId="0" borderId="0" xfId="0" applyFont="1" applyAlignment="1">
      <alignment wrapText="1"/>
    </xf>
    <xf numFmtId="0" fontId="21" fillId="0" borderId="0" xfId="0" applyFont="1" applyFill="1"/>
    <xf numFmtId="17" fontId="21" fillId="0" borderId="0" xfId="0" applyNumberFormat="1" applyFont="1" applyFill="1" applyAlignment="1">
      <alignment horizontal="left"/>
    </xf>
    <xf numFmtId="0" fontId="26" fillId="0" borderId="1" xfId="0" applyFont="1" applyBorder="1"/>
    <xf numFmtId="0" fontId="26" fillId="0" borderId="0" xfId="0" applyFont="1" applyBorder="1"/>
    <xf numFmtId="43" fontId="21" fillId="0" borderId="0" xfId="0" applyNumberFormat="1" applyFont="1" applyBorder="1" applyAlignment="1">
      <alignment wrapText="1"/>
    </xf>
    <xf numFmtId="0" fontId="21" fillId="0" borderId="0" xfId="0" applyFont="1" applyAlignment="1"/>
    <xf numFmtId="0" fontId="27" fillId="0" borderId="0" xfId="0" applyFont="1" applyAlignment="1"/>
    <xf numFmtId="164" fontId="21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17" fontId="30" fillId="0" borderId="0" xfId="0" applyNumberFormat="1" applyFont="1" applyAlignment="1">
      <alignment horizontal="center"/>
    </xf>
    <xf numFmtId="4" fontId="29" fillId="0" borderId="0" xfId="0" applyNumberFormat="1" applyFont="1"/>
    <xf numFmtId="0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4" fontId="30" fillId="0" borderId="0" xfId="1" applyNumberFormat="1" applyFont="1" applyAlignment="1">
      <alignment horizontal="center"/>
    </xf>
    <xf numFmtId="0" fontId="30" fillId="0" borderId="0" xfId="0" applyNumberFormat="1" applyFont="1" applyAlignment="1">
      <alignment horizontal="right"/>
    </xf>
    <xf numFmtId="43" fontId="29" fillId="0" borderId="0" xfId="0" applyNumberFormat="1" applyFont="1" applyBorder="1"/>
    <xf numFmtId="0" fontId="29" fillId="0" borderId="0" xfId="0" applyFont="1" applyAlignment="1">
      <alignment horizontal="left"/>
    </xf>
    <xf numFmtId="43" fontId="29" fillId="0" borderId="1" xfId="0" applyNumberFormat="1" applyFont="1" applyBorder="1"/>
    <xf numFmtId="0" fontId="20" fillId="0" borderId="0" xfId="0" applyFont="1" applyAlignment="1">
      <alignment horizontal="center"/>
    </xf>
    <xf numFmtId="0" fontId="31" fillId="0" borderId="0" xfId="0" applyFont="1" applyBorder="1"/>
    <xf numFmtId="43" fontId="29" fillId="0" borderId="0" xfId="0" applyNumberFormat="1" applyFont="1"/>
    <xf numFmtId="43" fontId="29" fillId="0" borderId="0" xfId="1" applyNumberFormat="1" applyFont="1" applyAlignment="1">
      <alignment horizontal="center"/>
    </xf>
    <xf numFmtId="0" fontId="32" fillId="0" borderId="1" xfId="0" applyFont="1" applyBorder="1"/>
    <xf numFmtId="0" fontId="32" fillId="0" borderId="0" xfId="0" applyFont="1" applyBorder="1"/>
    <xf numFmtId="0" fontId="29" fillId="0" borderId="0" xfId="0" applyFont="1" applyBorder="1"/>
    <xf numFmtId="43" fontId="29" fillId="0" borderId="0" xfId="0" applyNumberFormat="1" applyFont="1" applyBorder="1" applyAlignment="1">
      <alignment wrapText="1"/>
    </xf>
    <xf numFmtId="0" fontId="29" fillId="0" borderId="0" xfId="0" applyFont="1" applyAlignment="1"/>
    <xf numFmtId="43" fontId="29" fillId="0" borderId="0" xfId="1" applyNumberFormat="1" applyFont="1"/>
    <xf numFmtId="0" fontId="33" fillId="0" borderId="0" xfId="0" applyFont="1" applyAlignment="1"/>
    <xf numFmtId="0" fontId="20" fillId="0" borderId="0" xfId="0" applyFont="1"/>
    <xf numFmtId="164" fontId="29" fillId="0" borderId="0" xfId="0" applyNumberFormat="1" applyFont="1" applyAlignment="1">
      <alignment horizontal="center"/>
    </xf>
    <xf numFmtId="0" fontId="34" fillId="0" borderId="0" xfId="0" applyFont="1"/>
    <xf numFmtId="0" fontId="29" fillId="0" borderId="0" xfId="0" applyFont="1" applyAlignment="1">
      <alignment horizontal="right"/>
    </xf>
    <xf numFmtId="43" fontId="2" fillId="0" borderId="0" xfId="1" applyNumberFormat="1" applyFont="1" applyFill="1" applyAlignment="1">
      <alignment horizontal="center"/>
    </xf>
    <xf numFmtId="43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Border="1" applyAlignment="1">
      <alignment vertical="top"/>
    </xf>
    <xf numFmtId="0" fontId="2" fillId="0" borderId="0" xfId="0" applyNumberFormat="1" applyFont="1" applyAlignment="1">
      <alignment horizontal="right" vertical="top"/>
    </xf>
    <xf numFmtId="43" fontId="2" fillId="0" borderId="0" xfId="0" applyNumberFormat="1" applyFont="1" applyBorder="1" applyAlignment="1"/>
    <xf numFmtId="0" fontId="3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43" fontId="29" fillId="0" borderId="0" xfId="1" applyNumberFormat="1" applyFont="1" applyAlignment="1">
      <alignment horizontal="right"/>
    </xf>
    <xf numFmtId="43" fontId="29" fillId="0" borderId="0" xfId="1" applyNumberFormat="1" applyFont="1" applyFill="1" applyAlignment="1">
      <alignment horizontal="right"/>
    </xf>
    <xf numFmtId="43" fontId="29" fillId="0" borderId="0" xfId="1" applyFont="1"/>
    <xf numFmtId="43" fontId="29" fillId="0" borderId="0" xfId="0" applyNumberFormat="1" applyFont="1" applyFill="1" applyBorder="1"/>
    <xf numFmtId="0" fontId="29" fillId="0" borderId="0" xfId="0" applyFont="1" applyFill="1" applyBorder="1"/>
    <xf numFmtId="0" fontId="29" fillId="0" borderId="0" xfId="0" applyNumberFormat="1" applyFont="1" applyBorder="1" applyAlignment="1">
      <alignment horizontal="right"/>
    </xf>
    <xf numFmtId="0" fontId="29" fillId="0" borderId="0" xfId="1" applyNumberFormat="1" applyFont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43" fontId="29" fillId="0" borderId="0" xfId="0" applyNumberFormat="1" applyFont="1" applyFill="1"/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17" fontId="29" fillId="0" borderId="0" xfId="0" applyNumberFormat="1" applyFont="1" applyAlignment="1">
      <alignment wrapText="1"/>
    </xf>
    <xf numFmtId="43" fontId="29" fillId="0" borderId="2" xfId="0" applyNumberFormat="1" applyFont="1" applyBorder="1"/>
    <xf numFmtId="0" fontId="1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3" fontId="15" fillId="0" borderId="0" xfId="1" applyFont="1"/>
    <xf numFmtId="0" fontId="15" fillId="0" borderId="0" xfId="0" applyFont="1" applyFill="1" applyAlignment="1">
      <alignment horizontal="left"/>
    </xf>
    <xf numFmtId="43" fontId="15" fillId="0" borderId="0" xfId="1" applyFont="1" applyFill="1"/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5" fillId="0" borderId="0" xfId="0" applyFont="1" applyFill="1" applyBorder="1"/>
    <xf numFmtId="2" fontId="15" fillId="0" borderId="0" xfId="0" applyNumberFormat="1" applyFont="1"/>
    <xf numFmtId="0" fontId="15" fillId="0" borderId="0" xfId="0" applyFont="1" applyAlignment="1">
      <alignment wrapText="1"/>
    </xf>
    <xf numFmtId="17" fontId="15" fillId="0" borderId="0" xfId="0" applyNumberFormat="1" applyFont="1" applyAlignment="1">
      <alignment wrapText="1"/>
    </xf>
    <xf numFmtId="0" fontId="3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/>
    <xf numFmtId="2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left"/>
    </xf>
    <xf numFmtId="4" fontId="2" fillId="0" borderId="0" xfId="1" applyNumberFormat="1" applyFont="1" applyFill="1" applyAlignment="1">
      <alignment horizontal="right"/>
    </xf>
    <xf numFmtId="17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  <xf numFmtId="4" fontId="37" fillId="0" borderId="0" xfId="0" applyNumberFormat="1" applyFont="1"/>
    <xf numFmtId="0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4" fontId="38" fillId="0" borderId="0" xfId="1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43" fontId="37" fillId="0" borderId="0" xfId="1" applyNumberFormat="1" applyFont="1" applyAlignment="1">
      <alignment horizontal="right"/>
    </xf>
    <xf numFmtId="43" fontId="37" fillId="0" borderId="0" xfId="1" applyNumberFormat="1" applyFont="1" applyFill="1" applyAlignment="1">
      <alignment horizontal="right"/>
    </xf>
    <xf numFmtId="0" fontId="41" fillId="0" borderId="0" xfId="0" applyFont="1" applyAlignment="1">
      <alignment horizontal="center"/>
    </xf>
    <xf numFmtId="43" fontId="37" fillId="0" borderId="0" xfId="1" applyNumberFormat="1" applyFont="1" applyAlignment="1">
      <alignment horizontal="center"/>
    </xf>
    <xf numFmtId="0" fontId="42" fillId="0" borderId="0" xfId="0" applyFont="1" applyAlignment="1">
      <alignment wrapText="1"/>
    </xf>
    <xf numFmtId="43" fontId="37" fillId="0" borderId="1" xfId="0" applyNumberFormat="1" applyFont="1" applyBorder="1"/>
    <xf numFmtId="43" fontId="37" fillId="0" borderId="0" xfId="0" applyNumberFormat="1" applyFont="1"/>
    <xf numFmtId="43" fontId="37" fillId="0" borderId="0" xfId="1" applyNumberFormat="1" applyFont="1"/>
    <xf numFmtId="43" fontId="37" fillId="0" borderId="0" xfId="1" applyFont="1"/>
    <xf numFmtId="0" fontId="37" fillId="0" borderId="0" xfId="0" applyFont="1" applyAlignment="1">
      <alignment horizontal="right"/>
    </xf>
    <xf numFmtId="43" fontId="37" fillId="0" borderId="0" xfId="0" applyNumberFormat="1" applyFont="1" applyFill="1" applyBorder="1"/>
    <xf numFmtId="0" fontId="37" fillId="0" borderId="0" xfId="0" applyFont="1" applyFill="1" applyBorder="1"/>
    <xf numFmtId="0" fontId="37" fillId="0" borderId="0" xfId="0" applyFont="1" applyBorder="1"/>
    <xf numFmtId="0" fontId="43" fillId="0" borderId="0" xfId="0" applyFont="1" applyBorder="1"/>
    <xf numFmtId="0" fontId="37" fillId="0" borderId="0" xfId="0" applyNumberFormat="1" applyFont="1" applyBorder="1" applyAlignment="1">
      <alignment horizontal="right"/>
    </xf>
    <xf numFmtId="43" fontId="37" fillId="0" borderId="0" xfId="0" applyNumberFormat="1" applyFont="1" applyBorder="1"/>
    <xf numFmtId="0" fontId="37" fillId="0" borderId="0" xfId="1" applyNumberFormat="1" applyFont="1" applyAlignment="1">
      <alignment horizontal="right"/>
    </xf>
    <xf numFmtId="0" fontId="37" fillId="0" borderId="0" xfId="0" applyFont="1" applyBorder="1" applyAlignment="1">
      <alignment horizontal="left"/>
    </xf>
    <xf numFmtId="43" fontId="37" fillId="0" borderId="1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3" fontId="37" fillId="0" borderId="0" xfId="0" applyNumberFormat="1" applyFont="1" applyFill="1"/>
    <xf numFmtId="0" fontId="44" fillId="0" borderId="0" xfId="0" applyFont="1" applyBorder="1" applyAlignment="1">
      <alignment horizontal="left"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17" fontId="37" fillId="0" borderId="0" xfId="0" applyNumberFormat="1" applyFont="1" applyAlignment="1">
      <alignment wrapText="1"/>
    </xf>
    <xf numFmtId="43" fontId="37" fillId="0" borderId="0" xfId="1" applyNumberFormat="1" applyFont="1" applyFill="1"/>
    <xf numFmtId="0" fontId="37" fillId="0" borderId="0" xfId="0" applyFont="1" applyFill="1"/>
    <xf numFmtId="17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 horizontal="right"/>
    </xf>
    <xf numFmtId="43" fontId="37" fillId="0" borderId="2" xfId="0" applyNumberFormat="1" applyFont="1" applyBorder="1"/>
    <xf numFmtId="0" fontId="46" fillId="0" borderId="1" xfId="0" applyFont="1" applyBorder="1"/>
    <xf numFmtId="0" fontId="46" fillId="0" borderId="0" xfId="0" applyFont="1" applyBorder="1"/>
    <xf numFmtId="0" fontId="37" fillId="0" borderId="0" xfId="0" applyFont="1" applyAlignment="1"/>
    <xf numFmtId="0" fontId="47" fillId="0" borderId="0" xfId="0" applyFont="1" applyAlignment="1"/>
    <xf numFmtId="164" fontId="37" fillId="0" borderId="0" xfId="0" applyNumberFormat="1" applyFont="1" applyAlignment="1">
      <alignment horizontal="center"/>
    </xf>
    <xf numFmtId="0" fontId="48" fillId="0" borderId="0" xfId="0" applyFont="1"/>
    <xf numFmtId="0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9" fillId="0" borderId="0" xfId="0" applyFont="1"/>
    <xf numFmtId="0" fontId="38" fillId="0" borderId="0" xfId="0" applyNumberFormat="1" applyFont="1" applyAlignment="1">
      <alignment horizontal="center"/>
    </xf>
    <xf numFmtId="4" fontId="29" fillId="0" borderId="0" xfId="0" applyNumberFormat="1" applyFont="1" applyAlignment="1"/>
    <xf numFmtId="2" fontId="29" fillId="0" borderId="0" xfId="0" applyNumberFormat="1" applyFont="1" applyAlignment="1"/>
    <xf numFmtId="0" fontId="49" fillId="0" borderId="0" xfId="0" applyFont="1" applyBorder="1" applyAlignment="1">
      <alignment horizontal="left"/>
    </xf>
    <xf numFmtId="0" fontId="29" fillId="0" borderId="0" xfId="0" applyFont="1" applyFill="1"/>
    <xf numFmtId="17" fontId="29" fillId="0" borderId="0" xfId="0" applyNumberFormat="1" applyFont="1" applyFill="1" applyAlignment="1">
      <alignment horizontal="left"/>
    </xf>
    <xf numFmtId="43" fontId="29" fillId="0" borderId="0" xfId="1" applyNumberFormat="1" applyFont="1" applyFill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7" fillId="0" borderId="0" xfId="0" applyNumberFormat="1" applyFont="1" applyBorder="1"/>
    <xf numFmtId="43" fontId="2" fillId="0" borderId="0" xfId="1" applyNumberFormat="1" applyFont="1" applyFill="1" applyAlignment="1">
      <alignment horizontal="right"/>
    </xf>
    <xf numFmtId="0" fontId="2" fillId="0" borderId="0" xfId="0" applyNumberFormat="1" applyFont="1" applyBorder="1"/>
    <xf numFmtId="0" fontId="50" fillId="0" borderId="0" xfId="0" applyFont="1"/>
    <xf numFmtId="0" fontId="50" fillId="0" borderId="0" xfId="0" applyFont="1" applyAlignment="1">
      <alignment horizontal="center"/>
    </xf>
    <xf numFmtId="17" fontId="51" fillId="0" borderId="0" xfId="0" applyNumberFormat="1" applyFont="1" applyAlignment="1">
      <alignment horizontal="center"/>
    </xf>
    <xf numFmtId="4" fontId="50" fillId="0" borderId="0" xfId="0" applyNumberFormat="1" applyFont="1"/>
    <xf numFmtId="0" fontId="50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4" fontId="51" fillId="0" borderId="0" xfId="1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43" fontId="50" fillId="0" borderId="0" xfId="1" applyNumberFormat="1" applyFont="1" applyAlignment="1">
      <alignment horizontal="right"/>
    </xf>
    <xf numFmtId="43" fontId="50" fillId="0" borderId="0" xfId="1" applyNumberFormat="1" applyFont="1" applyFill="1" applyAlignment="1">
      <alignment horizontal="right"/>
    </xf>
    <xf numFmtId="0" fontId="53" fillId="0" borderId="0" xfId="0" applyFont="1" applyAlignment="1">
      <alignment horizontal="center"/>
    </xf>
    <xf numFmtId="43" fontId="50" fillId="0" borderId="0" xfId="1" applyNumberFormat="1" applyFont="1" applyAlignment="1">
      <alignment horizontal="center"/>
    </xf>
    <xf numFmtId="2" fontId="50" fillId="0" borderId="0" xfId="0" applyNumberFormat="1" applyFont="1"/>
    <xf numFmtId="43" fontId="50" fillId="0" borderId="0" xfId="0" applyNumberFormat="1" applyFont="1" applyBorder="1"/>
    <xf numFmtId="43" fontId="50" fillId="0" borderId="1" xfId="0" applyNumberFormat="1" applyFont="1" applyBorder="1"/>
    <xf numFmtId="43" fontId="50" fillId="0" borderId="0" xfId="0" applyNumberFormat="1" applyFont="1"/>
    <xf numFmtId="43" fontId="50" fillId="0" borderId="0" xfId="1" applyNumberFormat="1" applyFont="1"/>
    <xf numFmtId="43" fontId="50" fillId="0" borderId="0" xfId="1" applyFont="1"/>
    <xf numFmtId="0" fontId="50" fillId="0" borderId="0" xfId="0" applyFont="1" applyAlignment="1">
      <alignment horizontal="right"/>
    </xf>
    <xf numFmtId="43" fontId="50" fillId="0" borderId="0" xfId="0" applyNumberFormat="1" applyFont="1" applyFill="1" applyBorder="1"/>
    <xf numFmtId="0" fontId="50" fillId="0" borderId="0" xfId="0" applyFont="1" applyFill="1" applyBorder="1"/>
    <xf numFmtId="0" fontId="50" fillId="0" borderId="0" xfId="0" applyNumberFormat="1" applyFont="1" applyBorder="1" applyAlignment="1">
      <alignment horizontal="right"/>
    </xf>
    <xf numFmtId="0" fontId="50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left"/>
    </xf>
    <xf numFmtId="0" fontId="50" fillId="0" borderId="0" xfId="1" applyNumberFormat="1" applyFont="1" applyAlignment="1">
      <alignment horizontal="right"/>
    </xf>
    <xf numFmtId="0" fontId="54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4" fontId="50" fillId="0" borderId="0" xfId="0" applyNumberFormat="1" applyFont="1" applyAlignment="1">
      <alignment wrapText="1"/>
    </xf>
    <xf numFmtId="0" fontId="50" fillId="0" borderId="1" xfId="0" applyFont="1" applyBorder="1"/>
    <xf numFmtId="0" fontId="51" fillId="0" borderId="0" xfId="0" applyFont="1" applyAlignment="1">
      <alignment wrapText="1"/>
    </xf>
    <xf numFmtId="0" fontId="50" fillId="0" borderId="0" xfId="0" applyFont="1" applyAlignment="1">
      <alignment wrapText="1"/>
    </xf>
    <xf numFmtId="17" fontId="50" fillId="0" borderId="0" xfId="0" applyNumberFormat="1" applyFont="1" applyAlignment="1">
      <alignment wrapText="1"/>
    </xf>
    <xf numFmtId="0" fontId="55" fillId="0" borderId="1" xfId="0" applyFont="1" applyBorder="1"/>
    <xf numFmtId="0" fontId="55" fillId="0" borderId="0" xfId="0" applyFont="1" applyBorder="1"/>
    <xf numFmtId="0" fontId="50" fillId="0" borderId="0" xfId="0" applyFont="1" applyAlignment="1"/>
    <xf numFmtId="0" fontId="56" fillId="0" borderId="0" xfId="0" applyFont="1" applyAlignment="1"/>
    <xf numFmtId="164" fontId="50" fillId="0" borderId="0" xfId="0" applyNumberFormat="1" applyFont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left"/>
    </xf>
    <xf numFmtId="43" fontId="58" fillId="0" borderId="0" xfId="0" applyNumberFormat="1" applyFont="1" applyBorder="1"/>
    <xf numFmtId="0" fontId="58" fillId="0" borderId="0" xfId="0" applyNumberFormat="1" applyFont="1" applyAlignment="1">
      <alignment horizontal="right"/>
    </xf>
    <xf numFmtId="0" fontId="58" fillId="0" borderId="0" xfId="0" applyFont="1" applyFill="1"/>
    <xf numFmtId="17" fontId="58" fillId="0" borderId="0" xfId="0" applyNumberFormat="1" applyFont="1" applyFill="1" applyAlignment="1">
      <alignment horizontal="left"/>
    </xf>
    <xf numFmtId="43" fontId="58" fillId="0" borderId="0" xfId="1" applyNumberFormat="1" applyFont="1" applyFill="1"/>
    <xf numFmtId="43" fontId="58" fillId="0" borderId="1" xfId="0" applyNumberFormat="1" applyFont="1" applyBorder="1"/>
    <xf numFmtId="0" fontId="51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51" fillId="0" borderId="0" xfId="0" applyNumberFormat="1" applyFont="1" applyAlignment="1">
      <alignment horizontal="center"/>
    </xf>
    <xf numFmtId="2" fontId="50" fillId="0" borderId="0" xfId="0" applyNumberFormat="1" applyFont="1" applyBorder="1"/>
    <xf numFmtId="2" fontId="50" fillId="0" borderId="1" xfId="0" applyNumberFormat="1" applyFont="1" applyBorder="1"/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50" fillId="0" borderId="0" xfId="0" applyNumberFormat="1" applyFont="1" applyAlignment="1">
      <alignment wrapText="1"/>
    </xf>
    <xf numFmtId="43" fontId="50" fillId="0" borderId="3" xfId="0" applyNumberFormat="1" applyFont="1" applyBorder="1"/>
    <xf numFmtId="0" fontId="50" fillId="0" borderId="0" xfId="0" applyFont="1" applyFill="1"/>
    <xf numFmtId="17" fontId="50" fillId="0" borderId="0" xfId="0" applyNumberFormat="1" applyFont="1" applyFill="1" applyAlignment="1">
      <alignment horizontal="left"/>
    </xf>
    <xf numFmtId="43" fontId="50" fillId="0" borderId="0" xfId="1" applyNumberFormat="1" applyFont="1" applyFill="1"/>
    <xf numFmtId="4" fontId="37" fillId="0" borderId="0" xfId="0" applyNumberFormat="1" applyFont="1" applyAlignment="1">
      <alignment horizontal="center"/>
    </xf>
    <xf numFmtId="43" fontId="37" fillId="0" borderId="0" xfId="0" applyNumberFormat="1" applyFont="1" applyBorder="1" applyAlignment="1">
      <alignment horizontal="center"/>
    </xf>
    <xf numFmtId="4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left" wrapText="1"/>
    </xf>
    <xf numFmtId="0" fontId="62" fillId="0" borderId="0" xfId="0" applyFont="1" applyAlignment="1">
      <alignment horizontal="center"/>
    </xf>
    <xf numFmtId="4" fontId="37" fillId="0" borderId="0" xfId="0" applyNumberFormat="1" applyFont="1" applyBorder="1"/>
    <xf numFmtId="0" fontId="37" fillId="0" borderId="0" xfId="0" applyFont="1" applyBorder="1" applyAlignment="1">
      <alignment horizontal="left" vertical="top"/>
    </xf>
    <xf numFmtId="0" fontId="37" fillId="0" borderId="0" xfId="0" applyFont="1" applyFill="1" applyBorder="1" applyAlignment="1">
      <alignment wrapText="1"/>
    </xf>
    <xf numFmtId="43" fontId="37" fillId="0" borderId="2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3" fontId="37" fillId="0" borderId="0" xfId="1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3" fontId="37" fillId="0" borderId="0" xfId="1" applyNumberFormat="1" applyFont="1" applyFill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2" fontId="37" fillId="0" borderId="0" xfId="0" applyNumberFormat="1" applyFont="1" applyAlignment="1">
      <alignment horizontal="center"/>
    </xf>
    <xf numFmtId="17" fontId="38" fillId="0" borderId="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3" fontId="15" fillId="0" borderId="1" xfId="0" applyNumberFormat="1" applyFont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0" fontId="6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5" fillId="0" borderId="0" xfId="1" applyNumberFormat="1" applyFont="1" applyFill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43" fontId="15" fillId="0" borderId="2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43" fontId="15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64" fillId="0" borderId="0" xfId="0" applyFont="1" applyAlignment="1"/>
    <xf numFmtId="0" fontId="15" fillId="0" borderId="0" xfId="0" applyFont="1" applyFill="1" applyAlignment="1"/>
    <xf numFmtId="164" fontId="15" fillId="0" borderId="1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0" xfId="1" applyNumberFormat="1" applyFont="1" applyFill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4" fontId="15" fillId="0" borderId="0" xfId="0" applyNumberFormat="1" applyFont="1"/>
    <xf numFmtId="0" fontId="15" fillId="0" borderId="0" xfId="0" applyFont="1" applyFill="1" applyBorder="1" applyAlignment="1">
      <alignment wrapText="1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43" fontId="65" fillId="0" borderId="0" xfId="0" applyNumberFormat="1" applyFont="1"/>
    <xf numFmtId="0" fontId="15" fillId="0" borderId="0" xfId="0" applyFont="1" applyFill="1" applyAlignment="1">
      <alignment wrapText="1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/>
    <xf numFmtId="43" fontId="63" fillId="0" borderId="0" xfId="0" applyNumberFormat="1" applyFont="1" applyBorder="1" applyAlignment="1">
      <alignment horizontal="center"/>
    </xf>
    <xf numFmtId="0" fontId="6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43" fontId="15" fillId="0" borderId="0" xfId="1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Fill="1" applyBorder="1" applyAlignment="1"/>
    <xf numFmtId="0" fontId="2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right"/>
    </xf>
    <xf numFmtId="0" fontId="15" fillId="0" borderId="0" xfId="1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51" fillId="0" borderId="0" xfId="0" applyNumberFormat="1" applyFont="1" applyAlignment="1">
      <alignment horizontal="center"/>
    </xf>
    <xf numFmtId="43" fontId="15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%201/Documents/FINANCE/VAT/Accounts%20for%20payment%20partial%20exemption%20VAT/Accounts%20for%20payment%20VAT%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y Centre"/>
      <sheetName val="Total VAT YTD"/>
      <sheetName val="April 18"/>
      <sheetName val="May 18"/>
      <sheetName val="June 18"/>
      <sheetName val="July 18"/>
      <sheetName val="Aug 18"/>
      <sheetName val="Sept 18"/>
      <sheetName val="Oct 18"/>
      <sheetName val="Nov 18"/>
      <sheetName val="Dec 18"/>
      <sheetName val="Jan 19"/>
      <sheetName val="Feb 19"/>
      <sheetName val="March 19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C17" sqref="C17"/>
    </sheetView>
  </sheetViews>
  <sheetFormatPr defaultColWidth="8.8984375" defaultRowHeight="12.7" x14ac:dyDescent="0.25"/>
  <cols>
    <col min="1" max="1" width="3.296875" style="1" customWidth="1"/>
    <col min="2" max="2" width="27.3984375" style="2" customWidth="1"/>
    <col min="3" max="3" width="26.69921875" style="2" customWidth="1"/>
    <col min="4" max="4" width="11.3984375" style="4" customWidth="1"/>
    <col min="5" max="5" width="10.296875" style="5" customWidth="1"/>
    <col min="6" max="6" width="8.296875" style="1" customWidth="1"/>
    <col min="7" max="254" width="8.8984375" style="2"/>
    <col min="255" max="255" width="3.296875" style="2" customWidth="1"/>
    <col min="256" max="256" width="27.3984375" style="2" customWidth="1"/>
    <col min="257" max="257" width="26.69921875" style="2" customWidth="1"/>
    <col min="258" max="258" width="11.3984375" style="2" customWidth="1"/>
    <col min="259" max="259" width="9" style="2" customWidth="1"/>
    <col min="260" max="260" width="11.3984375" style="2" customWidth="1"/>
    <col min="261" max="261" width="10.296875" style="2" customWidth="1"/>
    <col min="262" max="262" width="8.296875" style="2" customWidth="1"/>
    <col min="263" max="510" width="8.8984375" style="2"/>
    <col min="511" max="511" width="3.296875" style="2" customWidth="1"/>
    <col min="512" max="512" width="27.3984375" style="2" customWidth="1"/>
    <col min="513" max="513" width="26.69921875" style="2" customWidth="1"/>
    <col min="514" max="514" width="11.3984375" style="2" customWidth="1"/>
    <col min="515" max="515" width="9" style="2" customWidth="1"/>
    <col min="516" max="516" width="11.3984375" style="2" customWidth="1"/>
    <col min="517" max="517" width="10.296875" style="2" customWidth="1"/>
    <col min="518" max="518" width="8.296875" style="2" customWidth="1"/>
    <col min="519" max="766" width="8.8984375" style="2"/>
    <col min="767" max="767" width="3.296875" style="2" customWidth="1"/>
    <col min="768" max="768" width="27.3984375" style="2" customWidth="1"/>
    <col min="769" max="769" width="26.69921875" style="2" customWidth="1"/>
    <col min="770" max="770" width="11.3984375" style="2" customWidth="1"/>
    <col min="771" max="771" width="9" style="2" customWidth="1"/>
    <col min="772" max="772" width="11.3984375" style="2" customWidth="1"/>
    <col min="773" max="773" width="10.296875" style="2" customWidth="1"/>
    <col min="774" max="774" width="8.296875" style="2" customWidth="1"/>
    <col min="775" max="1022" width="8.8984375" style="2"/>
    <col min="1023" max="1023" width="3.296875" style="2" customWidth="1"/>
    <col min="1024" max="1024" width="27.3984375" style="2" customWidth="1"/>
    <col min="1025" max="1025" width="26.69921875" style="2" customWidth="1"/>
    <col min="1026" max="1026" width="11.3984375" style="2" customWidth="1"/>
    <col min="1027" max="1027" width="9" style="2" customWidth="1"/>
    <col min="1028" max="1028" width="11.3984375" style="2" customWidth="1"/>
    <col min="1029" max="1029" width="10.296875" style="2" customWidth="1"/>
    <col min="1030" max="1030" width="8.296875" style="2" customWidth="1"/>
    <col min="1031" max="1278" width="8.8984375" style="2"/>
    <col min="1279" max="1279" width="3.296875" style="2" customWidth="1"/>
    <col min="1280" max="1280" width="27.3984375" style="2" customWidth="1"/>
    <col min="1281" max="1281" width="26.69921875" style="2" customWidth="1"/>
    <col min="1282" max="1282" width="11.3984375" style="2" customWidth="1"/>
    <col min="1283" max="1283" width="9" style="2" customWidth="1"/>
    <col min="1284" max="1284" width="11.3984375" style="2" customWidth="1"/>
    <col min="1285" max="1285" width="10.296875" style="2" customWidth="1"/>
    <col min="1286" max="1286" width="8.296875" style="2" customWidth="1"/>
    <col min="1287" max="1534" width="8.8984375" style="2"/>
    <col min="1535" max="1535" width="3.296875" style="2" customWidth="1"/>
    <col min="1536" max="1536" width="27.3984375" style="2" customWidth="1"/>
    <col min="1537" max="1537" width="26.69921875" style="2" customWidth="1"/>
    <col min="1538" max="1538" width="11.3984375" style="2" customWidth="1"/>
    <col min="1539" max="1539" width="9" style="2" customWidth="1"/>
    <col min="1540" max="1540" width="11.3984375" style="2" customWidth="1"/>
    <col min="1541" max="1541" width="10.296875" style="2" customWidth="1"/>
    <col min="1542" max="1542" width="8.296875" style="2" customWidth="1"/>
    <col min="1543" max="1790" width="8.8984375" style="2"/>
    <col min="1791" max="1791" width="3.296875" style="2" customWidth="1"/>
    <col min="1792" max="1792" width="27.3984375" style="2" customWidth="1"/>
    <col min="1793" max="1793" width="26.69921875" style="2" customWidth="1"/>
    <col min="1794" max="1794" width="11.3984375" style="2" customWidth="1"/>
    <col min="1795" max="1795" width="9" style="2" customWidth="1"/>
    <col min="1796" max="1796" width="11.3984375" style="2" customWidth="1"/>
    <col min="1797" max="1797" width="10.296875" style="2" customWidth="1"/>
    <col min="1798" max="1798" width="8.296875" style="2" customWidth="1"/>
    <col min="1799" max="2046" width="8.8984375" style="2"/>
    <col min="2047" max="2047" width="3.296875" style="2" customWidth="1"/>
    <col min="2048" max="2048" width="27.3984375" style="2" customWidth="1"/>
    <col min="2049" max="2049" width="26.69921875" style="2" customWidth="1"/>
    <col min="2050" max="2050" width="11.3984375" style="2" customWidth="1"/>
    <col min="2051" max="2051" width="9" style="2" customWidth="1"/>
    <col min="2052" max="2052" width="11.3984375" style="2" customWidth="1"/>
    <col min="2053" max="2053" width="10.296875" style="2" customWidth="1"/>
    <col min="2054" max="2054" width="8.296875" style="2" customWidth="1"/>
    <col min="2055" max="2302" width="8.8984375" style="2"/>
    <col min="2303" max="2303" width="3.296875" style="2" customWidth="1"/>
    <col min="2304" max="2304" width="27.3984375" style="2" customWidth="1"/>
    <col min="2305" max="2305" width="26.69921875" style="2" customWidth="1"/>
    <col min="2306" max="2306" width="11.3984375" style="2" customWidth="1"/>
    <col min="2307" max="2307" width="9" style="2" customWidth="1"/>
    <col min="2308" max="2308" width="11.3984375" style="2" customWidth="1"/>
    <col min="2309" max="2309" width="10.296875" style="2" customWidth="1"/>
    <col min="2310" max="2310" width="8.296875" style="2" customWidth="1"/>
    <col min="2311" max="2558" width="8.8984375" style="2"/>
    <col min="2559" max="2559" width="3.296875" style="2" customWidth="1"/>
    <col min="2560" max="2560" width="27.3984375" style="2" customWidth="1"/>
    <col min="2561" max="2561" width="26.69921875" style="2" customWidth="1"/>
    <col min="2562" max="2562" width="11.3984375" style="2" customWidth="1"/>
    <col min="2563" max="2563" width="9" style="2" customWidth="1"/>
    <col min="2564" max="2564" width="11.3984375" style="2" customWidth="1"/>
    <col min="2565" max="2565" width="10.296875" style="2" customWidth="1"/>
    <col min="2566" max="2566" width="8.296875" style="2" customWidth="1"/>
    <col min="2567" max="2814" width="8.8984375" style="2"/>
    <col min="2815" max="2815" width="3.296875" style="2" customWidth="1"/>
    <col min="2816" max="2816" width="27.3984375" style="2" customWidth="1"/>
    <col min="2817" max="2817" width="26.69921875" style="2" customWidth="1"/>
    <col min="2818" max="2818" width="11.3984375" style="2" customWidth="1"/>
    <col min="2819" max="2819" width="9" style="2" customWidth="1"/>
    <col min="2820" max="2820" width="11.3984375" style="2" customWidth="1"/>
    <col min="2821" max="2821" width="10.296875" style="2" customWidth="1"/>
    <col min="2822" max="2822" width="8.296875" style="2" customWidth="1"/>
    <col min="2823" max="3070" width="8.8984375" style="2"/>
    <col min="3071" max="3071" width="3.296875" style="2" customWidth="1"/>
    <col min="3072" max="3072" width="27.3984375" style="2" customWidth="1"/>
    <col min="3073" max="3073" width="26.69921875" style="2" customWidth="1"/>
    <col min="3074" max="3074" width="11.3984375" style="2" customWidth="1"/>
    <col min="3075" max="3075" width="9" style="2" customWidth="1"/>
    <col min="3076" max="3076" width="11.3984375" style="2" customWidth="1"/>
    <col min="3077" max="3077" width="10.296875" style="2" customWidth="1"/>
    <col min="3078" max="3078" width="8.296875" style="2" customWidth="1"/>
    <col min="3079" max="3326" width="8.8984375" style="2"/>
    <col min="3327" max="3327" width="3.296875" style="2" customWidth="1"/>
    <col min="3328" max="3328" width="27.3984375" style="2" customWidth="1"/>
    <col min="3329" max="3329" width="26.69921875" style="2" customWidth="1"/>
    <col min="3330" max="3330" width="11.3984375" style="2" customWidth="1"/>
    <col min="3331" max="3331" width="9" style="2" customWidth="1"/>
    <col min="3332" max="3332" width="11.3984375" style="2" customWidth="1"/>
    <col min="3333" max="3333" width="10.296875" style="2" customWidth="1"/>
    <col min="3334" max="3334" width="8.296875" style="2" customWidth="1"/>
    <col min="3335" max="3582" width="8.8984375" style="2"/>
    <col min="3583" max="3583" width="3.296875" style="2" customWidth="1"/>
    <col min="3584" max="3584" width="27.3984375" style="2" customWidth="1"/>
    <col min="3585" max="3585" width="26.69921875" style="2" customWidth="1"/>
    <col min="3586" max="3586" width="11.3984375" style="2" customWidth="1"/>
    <col min="3587" max="3587" width="9" style="2" customWidth="1"/>
    <col min="3588" max="3588" width="11.3984375" style="2" customWidth="1"/>
    <col min="3589" max="3589" width="10.296875" style="2" customWidth="1"/>
    <col min="3590" max="3590" width="8.296875" style="2" customWidth="1"/>
    <col min="3591" max="3838" width="8.8984375" style="2"/>
    <col min="3839" max="3839" width="3.296875" style="2" customWidth="1"/>
    <col min="3840" max="3840" width="27.3984375" style="2" customWidth="1"/>
    <col min="3841" max="3841" width="26.69921875" style="2" customWidth="1"/>
    <col min="3842" max="3842" width="11.3984375" style="2" customWidth="1"/>
    <col min="3843" max="3843" width="9" style="2" customWidth="1"/>
    <col min="3844" max="3844" width="11.3984375" style="2" customWidth="1"/>
    <col min="3845" max="3845" width="10.296875" style="2" customWidth="1"/>
    <col min="3846" max="3846" width="8.296875" style="2" customWidth="1"/>
    <col min="3847" max="4094" width="8.8984375" style="2"/>
    <col min="4095" max="4095" width="3.296875" style="2" customWidth="1"/>
    <col min="4096" max="4096" width="27.3984375" style="2" customWidth="1"/>
    <col min="4097" max="4097" width="26.69921875" style="2" customWidth="1"/>
    <col min="4098" max="4098" width="11.3984375" style="2" customWidth="1"/>
    <col min="4099" max="4099" width="9" style="2" customWidth="1"/>
    <col min="4100" max="4100" width="11.3984375" style="2" customWidth="1"/>
    <col min="4101" max="4101" width="10.296875" style="2" customWidth="1"/>
    <col min="4102" max="4102" width="8.296875" style="2" customWidth="1"/>
    <col min="4103" max="4350" width="8.8984375" style="2"/>
    <col min="4351" max="4351" width="3.296875" style="2" customWidth="1"/>
    <col min="4352" max="4352" width="27.3984375" style="2" customWidth="1"/>
    <col min="4353" max="4353" width="26.69921875" style="2" customWidth="1"/>
    <col min="4354" max="4354" width="11.3984375" style="2" customWidth="1"/>
    <col min="4355" max="4355" width="9" style="2" customWidth="1"/>
    <col min="4356" max="4356" width="11.3984375" style="2" customWidth="1"/>
    <col min="4357" max="4357" width="10.296875" style="2" customWidth="1"/>
    <col min="4358" max="4358" width="8.296875" style="2" customWidth="1"/>
    <col min="4359" max="4606" width="8.8984375" style="2"/>
    <col min="4607" max="4607" width="3.296875" style="2" customWidth="1"/>
    <col min="4608" max="4608" width="27.3984375" style="2" customWidth="1"/>
    <col min="4609" max="4609" width="26.69921875" style="2" customWidth="1"/>
    <col min="4610" max="4610" width="11.3984375" style="2" customWidth="1"/>
    <col min="4611" max="4611" width="9" style="2" customWidth="1"/>
    <col min="4612" max="4612" width="11.3984375" style="2" customWidth="1"/>
    <col min="4613" max="4613" width="10.296875" style="2" customWidth="1"/>
    <col min="4614" max="4614" width="8.296875" style="2" customWidth="1"/>
    <col min="4615" max="4862" width="8.8984375" style="2"/>
    <col min="4863" max="4863" width="3.296875" style="2" customWidth="1"/>
    <col min="4864" max="4864" width="27.3984375" style="2" customWidth="1"/>
    <col min="4865" max="4865" width="26.69921875" style="2" customWidth="1"/>
    <col min="4866" max="4866" width="11.3984375" style="2" customWidth="1"/>
    <col min="4867" max="4867" width="9" style="2" customWidth="1"/>
    <col min="4868" max="4868" width="11.3984375" style="2" customWidth="1"/>
    <col min="4869" max="4869" width="10.296875" style="2" customWidth="1"/>
    <col min="4870" max="4870" width="8.296875" style="2" customWidth="1"/>
    <col min="4871" max="5118" width="8.8984375" style="2"/>
    <col min="5119" max="5119" width="3.296875" style="2" customWidth="1"/>
    <col min="5120" max="5120" width="27.3984375" style="2" customWidth="1"/>
    <col min="5121" max="5121" width="26.69921875" style="2" customWidth="1"/>
    <col min="5122" max="5122" width="11.3984375" style="2" customWidth="1"/>
    <col min="5123" max="5123" width="9" style="2" customWidth="1"/>
    <col min="5124" max="5124" width="11.3984375" style="2" customWidth="1"/>
    <col min="5125" max="5125" width="10.296875" style="2" customWidth="1"/>
    <col min="5126" max="5126" width="8.296875" style="2" customWidth="1"/>
    <col min="5127" max="5374" width="8.8984375" style="2"/>
    <col min="5375" max="5375" width="3.296875" style="2" customWidth="1"/>
    <col min="5376" max="5376" width="27.3984375" style="2" customWidth="1"/>
    <col min="5377" max="5377" width="26.69921875" style="2" customWidth="1"/>
    <col min="5378" max="5378" width="11.3984375" style="2" customWidth="1"/>
    <col min="5379" max="5379" width="9" style="2" customWidth="1"/>
    <col min="5380" max="5380" width="11.3984375" style="2" customWidth="1"/>
    <col min="5381" max="5381" width="10.296875" style="2" customWidth="1"/>
    <col min="5382" max="5382" width="8.296875" style="2" customWidth="1"/>
    <col min="5383" max="5630" width="8.8984375" style="2"/>
    <col min="5631" max="5631" width="3.296875" style="2" customWidth="1"/>
    <col min="5632" max="5632" width="27.3984375" style="2" customWidth="1"/>
    <col min="5633" max="5633" width="26.69921875" style="2" customWidth="1"/>
    <col min="5634" max="5634" width="11.3984375" style="2" customWidth="1"/>
    <col min="5635" max="5635" width="9" style="2" customWidth="1"/>
    <col min="5636" max="5636" width="11.3984375" style="2" customWidth="1"/>
    <col min="5637" max="5637" width="10.296875" style="2" customWidth="1"/>
    <col min="5638" max="5638" width="8.296875" style="2" customWidth="1"/>
    <col min="5639" max="5886" width="8.8984375" style="2"/>
    <col min="5887" max="5887" width="3.296875" style="2" customWidth="1"/>
    <col min="5888" max="5888" width="27.3984375" style="2" customWidth="1"/>
    <col min="5889" max="5889" width="26.69921875" style="2" customWidth="1"/>
    <col min="5890" max="5890" width="11.3984375" style="2" customWidth="1"/>
    <col min="5891" max="5891" width="9" style="2" customWidth="1"/>
    <col min="5892" max="5892" width="11.3984375" style="2" customWidth="1"/>
    <col min="5893" max="5893" width="10.296875" style="2" customWidth="1"/>
    <col min="5894" max="5894" width="8.296875" style="2" customWidth="1"/>
    <col min="5895" max="6142" width="8.8984375" style="2"/>
    <col min="6143" max="6143" width="3.296875" style="2" customWidth="1"/>
    <col min="6144" max="6144" width="27.3984375" style="2" customWidth="1"/>
    <col min="6145" max="6145" width="26.69921875" style="2" customWidth="1"/>
    <col min="6146" max="6146" width="11.3984375" style="2" customWidth="1"/>
    <col min="6147" max="6147" width="9" style="2" customWidth="1"/>
    <col min="6148" max="6148" width="11.3984375" style="2" customWidth="1"/>
    <col min="6149" max="6149" width="10.296875" style="2" customWidth="1"/>
    <col min="6150" max="6150" width="8.296875" style="2" customWidth="1"/>
    <col min="6151" max="6398" width="8.8984375" style="2"/>
    <col min="6399" max="6399" width="3.296875" style="2" customWidth="1"/>
    <col min="6400" max="6400" width="27.3984375" style="2" customWidth="1"/>
    <col min="6401" max="6401" width="26.69921875" style="2" customWidth="1"/>
    <col min="6402" max="6402" width="11.3984375" style="2" customWidth="1"/>
    <col min="6403" max="6403" width="9" style="2" customWidth="1"/>
    <col min="6404" max="6404" width="11.3984375" style="2" customWidth="1"/>
    <col min="6405" max="6405" width="10.296875" style="2" customWidth="1"/>
    <col min="6406" max="6406" width="8.296875" style="2" customWidth="1"/>
    <col min="6407" max="6654" width="8.8984375" style="2"/>
    <col min="6655" max="6655" width="3.296875" style="2" customWidth="1"/>
    <col min="6656" max="6656" width="27.3984375" style="2" customWidth="1"/>
    <col min="6657" max="6657" width="26.69921875" style="2" customWidth="1"/>
    <col min="6658" max="6658" width="11.3984375" style="2" customWidth="1"/>
    <col min="6659" max="6659" width="9" style="2" customWidth="1"/>
    <col min="6660" max="6660" width="11.3984375" style="2" customWidth="1"/>
    <col min="6661" max="6661" width="10.296875" style="2" customWidth="1"/>
    <col min="6662" max="6662" width="8.296875" style="2" customWidth="1"/>
    <col min="6663" max="6910" width="8.8984375" style="2"/>
    <col min="6911" max="6911" width="3.296875" style="2" customWidth="1"/>
    <col min="6912" max="6912" width="27.3984375" style="2" customWidth="1"/>
    <col min="6913" max="6913" width="26.69921875" style="2" customWidth="1"/>
    <col min="6914" max="6914" width="11.3984375" style="2" customWidth="1"/>
    <col min="6915" max="6915" width="9" style="2" customWidth="1"/>
    <col min="6916" max="6916" width="11.3984375" style="2" customWidth="1"/>
    <col min="6917" max="6917" width="10.296875" style="2" customWidth="1"/>
    <col min="6918" max="6918" width="8.296875" style="2" customWidth="1"/>
    <col min="6919" max="7166" width="8.8984375" style="2"/>
    <col min="7167" max="7167" width="3.296875" style="2" customWidth="1"/>
    <col min="7168" max="7168" width="27.3984375" style="2" customWidth="1"/>
    <col min="7169" max="7169" width="26.69921875" style="2" customWidth="1"/>
    <col min="7170" max="7170" width="11.3984375" style="2" customWidth="1"/>
    <col min="7171" max="7171" width="9" style="2" customWidth="1"/>
    <col min="7172" max="7172" width="11.3984375" style="2" customWidth="1"/>
    <col min="7173" max="7173" width="10.296875" style="2" customWidth="1"/>
    <col min="7174" max="7174" width="8.296875" style="2" customWidth="1"/>
    <col min="7175" max="7422" width="8.8984375" style="2"/>
    <col min="7423" max="7423" width="3.296875" style="2" customWidth="1"/>
    <col min="7424" max="7424" width="27.3984375" style="2" customWidth="1"/>
    <col min="7425" max="7425" width="26.69921875" style="2" customWidth="1"/>
    <col min="7426" max="7426" width="11.3984375" style="2" customWidth="1"/>
    <col min="7427" max="7427" width="9" style="2" customWidth="1"/>
    <col min="7428" max="7428" width="11.3984375" style="2" customWidth="1"/>
    <col min="7429" max="7429" width="10.296875" style="2" customWidth="1"/>
    <col min="7430" max="7430" width="8.296875" style="2" customWidth="1"/>
    <col min="7431" max="7678" width="8.8984375" style="2"/>
    <col min="7679" max="7679" width="3.296875" style="2" customWidth="1"/>
    <col min="7680" max="7680" width="27.3984375" style="2" customWidth="1"/>
    <col min="7681" max="7681" width="26.69921875" style="2" customWidth="1"/>
    <col min="7682" max="7682" width="11.3984375" style="2" customWidth="1"/>
    <col min="7683" max="7683" width="9" style="2" customWidth="1"/>
    <col min="7684" max="7684" width="11.3984375" style="2" customWidth="1"/>
    <col min="7685" max="7685" width="10.296875" style="2" customWidth="1"/>
    <col min="7686" max="7686" width="8.296875" style="2" customWidth="1"/>
    <col min="7687" max="7934" width="8.8984375" style="2"/>
    <col min="7935" max="7935" width="3.296875" style="2" customWidth="1"/>
    <col min="7936" max="7936" width="27.3984375" style="2" customWidth="1"/>
    <col min="7937" max="7937" width="26.69921875" style="2" customWidth="1"/>
    <col min="7938" max="7938" width="11.3984375" style="2" customWidth="1"/>
    <col min="7939" max="7939" width="9" style="2" customWidth="1"/>
    <col min="7940" max="7940" width="11.3984375" style="2" customWidth="1"/>
    <col min="7941" max="7941" width="10.296875" style="2" customWidth="1"/>
    <col min="7942" max="7942" width="8.296875" style="2" customWidth="1"/>
    <col min="7943" max="8190" width="8.8984375" style="2"/>
    <col min="8191" max="8191" width="3.296875" style="2" customWidth="1"/>
    <col min="8192" max="8192" width="27.3984375" style="2" customWidth="1"/>
    <col min="8193" max="8193" width="26.69921875" style="2" customWidth="1"/>
    <col min="8194" max="8194" width="11.3984375" style="2" customWidth="1"/>
    <col min="8195" max="8195" width="9" style="2" customWidth="1"/>
    <col min="8196" max="8196" width="11.3984375" style="2" customWidth="1"/>
    <col min="8197" max="8197" width="10.296875" style="2" customWidth="1"/>
    <col min="8198" max="8198" width="8.296875" style="2" customWidth="1"/>
    <col min="8199" max="8446" width="8.8984375" style="2"/>
    <col min="8447" max="8447" width="3.296875" style="2" customWidth="1"/>
    <col min="8448" max="8448" width="27.3984375" style="2" customWidth="1"/>
    <col min="8449" max="8449" width="26.69921875" style="2" customWidth="1"/>
    <col min="8450" max="8450" width="11.3984375" style="2" customWidth="1"/>
    <col min="8451" max="8451" width="9" style="2" customWidth="1"/>
    <col min="8452" max="8452" width="11.3984375" style="2" customWidth="1"/>
    <col min="8453" max="8453" width="10.296875" style="2" customWidth="1"/>
    <col min="8454" max="8454" width="8.296875" style="2" customWidth="1"/>
    <col min="8455" max="8702" width="8.8984375" style="2"/>
    <col min="8703" max="8703" width="3.296875" style="2" customWidth="1"/>
    <col min="8704" max="8704" width="27.3984375" style="2" customWidth="1"/>
    <col min="8705" max="8705" width="26.69921875" style="2" customWidth="1"/>
    <col min="8706" max="8706" width="11.3984375" style="2" customWidth="1"/>
    <col min="8707" max="8707" width="9" style="2" customWidth="1"/>
    <col min="8708" max="8708" width="11.3984375" style="2" customWidth="1"/>
    <col min="8709" max="8709" width="10.296875" style="2" customWidth="1"/>
    <col min="8710" max="8710" width="8.296875" style="2" customWidth="1"/>
    <col min="8711" max="8958" width="8.8984375" style="2"/>
    <col min="8959" max="8959" width="3.296875" style="2" customWidth="1"/>
    <col min="8960" max="8960" width="27.3984375" style="2" customWidth="1"/>
    <col min="8961" max="8961" width="26.69921875" style="2" customWidth="1"/>
    <col min="8962" max="8962" width="11.3984375" style="2" customWidth="1"/>
    <col min="8963" max="8963" width="9" style="2" customWidth="1"/>
    <col min="8964" max="8964" width="11.3984375" style="2" customWidth="1"/>
    <col min="8965" max="8965" width="10.296875" style="2" customWidth="1"/>
    <col min="8966" max="8966" width="8.296875" style="2" customWidth="1"/>
    <col min="8967" max="9214" width="8.8984375" style="2"/>
    <col min="9215" max="9215" width="3.296875" style="2" customWidth="1"/>
    <col min="9216" max="9216" width="27.3984375" style="2" customWidth="1"/>
    <col min="9217" max="9217" width="26.69921875" style="2" customWidth="1"/>
    <col min="9218" max="9218" width="11.3984375" style="2" customWidth="1"/>
    <col min="9219" max="9219" width="9" style="2" customWidth="1"/>
    <col min="9220" max="9220" width="11.3984375" style="2" customWidth="1"/>
    <col min="9221" max="9221" width="10.296875" style="2" customWidth="1"/>
    <col min="9222" max="9222" width="8.296875" style="2" customWidth="1"/>
    <col min="9223" max="9470" width="8.8984375" style="2"/>
    <col min="9471" max="9471" width="3.296875" style="2" customWidth="1"/>
    <col min="9472" max="9472" width="27.3984375" style="2" customWidth="1"/>
    <col min="9473" max="9473" width="26.69921875" style="2" customWidth="1"/>
    <col min="9474" max="9474" width="11.3984375" style="2" customWidth="1"/>
    <col min="9475" max="9475" width="9" style="2" customWidth="1"/>
    <col min="9476" max="9476" width="11.3984375" style="2" customWidth="1"/>
    <col min="9477" max="9477" width="10.296875" style="2" customWidth="1"/>
    <col min="9478" max="9478" width="8.296875" style="2" customWidth="1"/>
    <col min="9479" max="9726" width="8.8984375" style="2"/>
    <col min="9727" max="9727" width="3.296875" style="2" customWidth="1"/>
    <col min="9728" max="9728" width="27.3984375" style="2" customWidth="1"/>
    <col min="9729" max="9729" width="26.69921875" style="2" customWidth="1"/>
    <col min="9730" max="9730" width="11.3984375" style="2" customWidth="1"/>
    <col min="9731" max="9731" width="9" style="2" customWidth="1"/>
    <col min="9732" max="9732" width="11.3984375" style="2" customWidth="1"/>
    <col min="9733" max="9733" width="10.296875" style="2" customWidth="1"/>
    <col min="9734" max="9734" width="8.296875" style="2" customWidth="1"/>
    <col min="9735" max="9982" width="8.8984375" style="2"/>
    <col min="9983" max="9983" width="3.296875" style="2" customWidth="1"/>
    <col min="9984" max="9984" width="27.3984375" style="2" customWidth="1"/>
    <col min="9985" max="9985" width="26.69921875" style="2" customWidth="1"/>
    <col min="9986" max="9986" width="11.3984375" style="2" customWidth="1"/>
    <col min="9987" max="9987" width="9" style="2" customWidth="1"/>
    <col min="9988" max="9988" width="11.3984375" style="2" customWidth="1"/>
    <col min="9989" max="9989" width="10.296875" style="2" customWidth="1"/>
    <col min="9990" max="9990" width="8.296875" style="2" customWidth="1"/>
    <col min="9991" max="10238" width="8.8984375" style="2"/>
    <col min="10239" max="10239" width="3.296875" style="2" customWidth="1"/>
    <col min="10240" max="10240" width="27.3984375" style="2" customWidth="1"/>
    <col min="10241" max="10241" width="26.69921875" style="2" customWidth="1"/>
    <col min="10242" max="10242" width="11.3984375" style="2" customWidth="1"/>
    <col min="10243" max="10243" width="9" style="2" customWidth="1"/>
    <col min="10244" max="10244" width="11.3984375" style="2" customWidth="1"/>
    <col min="10245" max="10245" width="10.296875" style="2" customWidth="1"/>
    <col min="10246" max="10246" width="8.296875" style="2" customWidth="1"/>
    <col min="10247" max="10494" width="8.8984375" style="2"/>
    <col min="10495" max="10495" width="3.296875" style="2" customWidth="1"/>
    <col min="10496" max="10496" width="27.3984375" style="2" customWidth="1"/>
    <col min="10497" max="10497" width="26.69921875" style="2" customWidth="1"/>
    <col min="10498" max="10498" width="11.3984375" style="2" customWidth="1"/>
    <col min="10499" max="10499" width="9" style="2" customWidth="1"/>
    <col min="10500" max="10500" width="11.3984375" style="2" customWidth="1"/>
    <col min="10501" max="10501" width="10.296875" style="2" customWidth="1"/>
    <col min="10502" max="10502" width="8.296875" style="2" customWidth="1"/>
    <col min="10503" max="10750" width="8.8984375" style="2"/>
    <col min="10751" max="10751" width="3.296875" style="2" customWidth="1"/>
    <col min="10752" max="10752" width="27.3984375" style="2" customWidth="1"/>
    <col min="10753" max="10753" width="26.69921875" style="2" customWidth="1"/>
    <col min="10754" max="10754" width="11.3984375" style="2" customWidth="1"/>
    <col min="10755" max="10755" width="9" style="2" customWidth="1"/>
    <col min="10756" max="10756" width="11.3984375" style="2" customWidth="1"/>
    <col min="10757" max="10757" width="10.296875" style="2" customWidth="1"/>
    <col min="10758" max="10758" width="8.296875" style="2" customWidth="1"/>
    <col min="10759" max="11006" width="8.8984375" style="2"/>
    <col min="11007" max="11007" width="3.296875" style="2" customWidth="1"/>
    <col min="11008" max="11008" width="27.3984375" style="2" customWidth="1"/>
    <col min="11009" max="11009" width="26.69921875" style="2" customWidth="1"/>
    <col min="11010" max="11010" width="11.3984375" style="2" customWidth="1"/>
    <col min="11011" max="11011" width="9" style="2" customWidth="1"/>
    <col min="11012" max="11012" width="11.3984375" style="2" customWidth="1"/>
    <col min="11013" max="11013" width="10.296875" style="2" customWidth="1"/>
    <col min="11014" max="11014" width="8.296875" style="2" customWidth="1"/>
    <col min="11015" max="11262" width="8.8984375" style="2"/>
    <col min="11263" max="11263" width="3.296875" style="2" customWidth="1"/>
    <col min="11264" max="11264" width="27.3984375" style="2" customWidth="1"/>
    <col min="11265" max="11265" width="26.69921875" style="2" customWidth="1"/>
    <col min="11266" max="11266" width="11.3984375" style="2" customWidth="1"/>
    <col min="11267" max="11267" width="9" style="2" customWidth="1"/>
    <col min="11268" max="11268" width="11.3984375" style="2" customWidth="1"/>
    <col min="11269" max="11269" width="10.296875" style="2" customWidth="1"/>
    <col min="11270" max="11270" width="8.296875" style="2" customWidth="1"/>
    <col min="11271" max="11518" width="8.8984375" style="2"/>
    <col min="11519" max="11519" width="3.296875" style="2" customWidth="1"/>
    <col min="11520" max="11520" width="27.3984375" style="2" customWidth="1"/>
    <col min="11521" max="11521" width="26.69921875" style="2" customWidth="1"/>
    <col min="11522" max="11522" width="11.3984375" style="2" customWidth="1"/>
    <col min="11523" max="11523" width="9" style="2" customWidth="1"/>
    <col min="11524" max="11524" width="11.3984375" style="2" customWidth="1"/>
    <col min="11525" max="11525" width="10.296875" style="2" customWidth="1"/>
    <col min="11526" max="11526" width="8.296875" style="2" customWidth="1"/>
    <col min="11527" max="11774" width="8.8984375" style="2"/>
    <col min="11775" max="11775" width="3.296875" style="2" customWidth="1"/>
    <col min="11776" max="11776" width="27.3984375" style="2" customWidth="1"/>
    <col min="11777" max="11777" width="26.69921875" style="2" customWidth="1"/>
    <col min="11778" max="11778" width="11.3984375" style="2" customWidth="1"/>
    <col min="11779" max="11779" width="9" style="2" customWidth="1"/>
    <col min="11780" max="11780" width="11.3984375" style="2" customWidth="1"/>
    <col min="11781" max="11781" width="10.296875" style="2" customWidth="1"/>
    <col min="11782" max="11782" width="8.296875" style="2" customWidth="1"/>
    <col min="11783" max="12030" width="8.8984375" style="2"/>
    <col min="12031" max="12031" width="3.296875" style="2" customWidth="1"/>
    <col min="12032" max="12032" width="27.3984375" style="2" customWidth="1"/>
    <col min="12033" max="12033" width="26.69921875" style="2" customWidth="1"/>
    <col min="12034" max="12034" width="11.3984375" style="2" customWidth="1"/>
    <col min="12035" max="12035" width="9" style="2" customWidth="1"/>
    <col min="12036" max="12036" width="11.3984375" style="2" customWidth="1"/>
    <col min="12037" max="12037" width="10.296875" style="2" customWidth="1"/>
    <col min="12038" max="12038" width="8.296875" style="2" customWidth="1"/>
    <col min="12039" max="12286" width="8.8984375" style="2"/>
    <col min="12287" max="12287" width="3.296875" style="2" customWidth="1"/>
    <col min="12288" max="12288" width="27.3984375" style="2" customWidth="1"/>
    <col min="12289" max="12289" width="26.69921875" style="2" customWidth="1"/>
    <col min="12290" max="12290" width="11.3984375" style="2" customWidth="1"/>
    <col min="12291" max="12291" width="9" style="2" customWidth="1"/>
    <col min="12292" max="12292" width="11.3984375" style="2" customWidth="1"/>
    <col min="12293" max="12293" width="10.296875" style="2" customWidth="1"/>
    <col min="12294" max="12294" width="8.296875" style="2" customWidth="1"/>
    <col min="12295" max="12542" width="8.8984375" style="2"/>
    <col min="12543" max="12543" width="3.296875" style="2" customWidth="1"/>
    <col min="12544" max="12544" width="27.3984375" style="2" customWidth="1"/>
    <col min="12545" max="12545" width="26.69921875" style="2" customWidth="1"/>
    <col min="12546" max="12546" width="11.3984375" style="2" customWidth="1"/>
    <col min="12547" max="12547" width="9" style="2" customWidth="1"/>
    <col min="12548" max="12548" width="11.3984375" style="2" customWidth="1"/>
    <col min="12549" max="12549" width="10.296875" style="2" customWidth="1"/>
    <col min="12550" max="12550" width="8.296875" style="2" customWidth="1"/>
    <col min="12551" max="12798" width="8.8984375" style="2"/>
    <col min="12799" max="12799" width="3.296875" style="2" customWidth="1"/>
    <col min="12800" max="12800" width="27.3984375" style="2" customWidth="1"/>
    <col min="12801" max="12801" width="26.69921875" style="2" customWidth="1"/>
    <col min="12802" max="12802" width="11.3984375" style="2" customWidth="1"/>
    <col min="12803" max="12803" width="9" style="2" customWidth="1"/>
    <col min="12804" max="12804" width="11.3984375" style="2" customWidth="1"/>
    <col min="12805" max="12805" width="10.296875" style="2" customWidth="1"/>
    <col min="12806" max="12806" width="8.296875" style="2" customWidth="1"/>
    <col min="12807" max="13054" width="8.8984375" style="2"/>
    <col min="13055" max="13055" width="3.296875" style="2" customWidth="1"/>
    <col min="13056" max="13056" width="27.3984375" style="2" customWidth="1"/>
    <col min="13057" max="13057" width="26.69921875" style="2" customWidth="1"/>
    <col min="13058" max="13058" width="11.3984375" style="2" customWidth="1"/>
    <col min="13059" max="13059" width="9" style="2" customWidth="1"/>
    <col min="13060" max="13060" width="11.3984375" style="2" customWidth="1"/>
    <col min="13061" max="13061" width="10.296875" style="2" customWidth="1"/>
    <col min="13062" max="13062" width="8.296875" style="2" customWidth="1"/>
    <col min="13063" max="13310" width="8.8984375" style="2"/>
    <col min="13311" max="13311" width="3.296875" style="2" customWidth="1"/>
    <col min="13312" max="13312" width="27.3984375" style="2" customWidth="1"/>
    <col min="13313" max="13313" width="26.69921875" style="2" customWidth="1"/>
    <col min="13314" max="13314" width="11.3984375" style="2" customWidth="1"/>
    <col min="13315" max="13315" width="9" style="2" customWidth="1"/>
    <col min="13316" max="13316" width="11.3984375" style="2" customWidth="1"/>
    <col min="13317" max="13317" width="10.296875" style="2" customWidth="1"/>
    <col min="13318" max="13318" width="8.296875" style="2" customWidth="1"/>
    <col min="13319" max="13566" width="8.8984375" style="2"/>
    <col min="13567" max="13567" width="3.296875" style="2" customWidth="1"/>
    <col min="13568" max="13568" width="27.3984375" style="2" customWidth="1"/>
    <col min="13569" max="13569" width="26.69921875" style="2" customWidth="1"/>
    <col min="13570" max="13570" width="11.3984375" style="2" customWidth="1"/>
    <col min="13571" max="13571" width="9" style="2" customWidth="1"/>
    <col min="13572" max="13572" width="11.3984375" style="2" customWidth="1"/>
    <col min="13573" max="13573" width="10.296875" style="2" customWidth="1"/>
    <col min="13574" max="13574" width="8.296875" style="2" customWidth="1"/>
    <col min="13575" max="13822" width="8.8984375" style="2"/>
    <col min="13823" max="13823" width="3.296875" style="2" customWidth="1"/>
    <col min="13824" max="13824" width="27.3984375" style="2" customWidth="1"/>
    <col min="13825" max="13825" width="26.69921875" style="2" customWidth="1"/>
    <col min="13826" max="13826" width="11.3984375" style="2" customWidth="1"/>
    <col min="13827" max="13827" width="9" style="2" customWidth="1"/>
    <col min="13828" max="13828" width="11.3984375" style="2" customWidth="1"/>
    <col min="13829" max="13829" width="10.296875" style="2" customWidth="1"/>
    <col min="13830" max="13830" width="8.296875" style="2" customWidth="1"/>
    <col min="13831" max="14078" width="8.8984375" style="2"/>
    <col min="14079" max="14079" width="3.296875" style="2" customWidth="1"/>
    <col min="14080" max="14080" width="27.3984375" style="2" customWidth="1"/>
    <col min="14081" max="14081" width="26.69921875" style="2" customWidth="1"/>
    <col min="14082" max="14082" width="11.3984375" style="2" customWidth="1"/>
    <col min="14083" max="14083" width="9" style="2" customWidth="1"/>
    <col min="14084" max="14084" width="11.3984375" style="2" customWidth="1"/>
    <col min="14085" max="14085" width="10.296875" style="2" customWidth="1"/>
    <col min="14086" max="14086" width="8.296875" style="2" customWidth="1"/>
    <col min="14087" max="14334" width="8.8984375" style="2"/>
    <col min="14335" max="14335" width="3.296875" style="2" customWidth="1"/>
    <col min="14336" max="14336" width="27.3984375" style="2" customWidth="1"/>
    <col min="14337" max="14337" width="26.69921875" style="2" customWidth="1"/>
    <col min="14338" max="14338" width="11.3984375" style="2" customWidth="1"/>
    <col min="14339" max="14339" width="9" style="2" customWidth="1"/>
    <col min="14340" max="14340" width="11.3984375" style="2" customWidth="1"/>
    <col min="14341" max="14341" width="10.296875" style="2" customWidth="1"/>
    <col min="14342" max="14342" width="8.296875" style="2" customWidth="1"/>
    <col min="14343" max="14590" width="8.8984375" style="2"/>
    <col min="14591" max="14591" width="3.296875" style="2" customWidth="1"/>
    <col min="14592" max="14592" width="27.3984375" style="2" customWidth="1"/>
    <col min="14593" max="14593" width="26.69921875" style="2" customWidth="1"/>
    <col min="14594" max="14594" width="11.3984375" style="2" customWidth="1"/>
    <col min="14595" max="14595" width="9" style="2" customWidth="1"/>
    <col min="14596" max="14596" width="11.3984375" style="2" customWidth="1"/>
    <col min="14597" max="14597" width="10.296875" style="2" customWidth="1"/>
    <col min="14598" max="14598" width="8.296875" style="2" customWidth="1"/>
    <col min="14599" max="14846" width="8.8984375" style="2"/>
    <col min="14847" max="14847" width="3.296875" style="2" customWidth="1"/>
    <col min="14848" max="14848" width="27.3984375" style="2" customWidth="1"/>
    <col min="14849" max="14849" width="26.69921875" style="2" customWidth="1"/>
    <col min="14850" max="14850" width="11.3984375" style="2" customWidth="1"/>
    <col min="14851" max="14851" width="9" style="2" customWidth="1"/>
    <col min="14852" max="14852" width="11.3984375" style="2" customWidth="1"/>
    <col min="14853" max="14853" width="10.296875" style="2" customWidth="1"/>
    <col min="14854" max="14854" width="8.296875" style="2" customWidth="1"/>
    <col min="14855" max="15102" width="8.8984375" style="2"/>
    <col min="15103" max="15103" width="3.296875" style="2" customWidth="1"/>
    <col min="15104" max="15104" width="27.3984375" style="2" customWidth="1"/>
    <col min="15105" max="15105" width="26.69921875" style="2" customWidth="1"/>
    <col min="15106" max="15106" width="11.3984375" style="2" customWidth="1"/>
    <col min="15107" max="15107" width="9" style="2" customWidth="1"/>
    <col min="15108" max="15108" width="11.3984375" style="2" customWidth="1"/>
    <col min="15109" max="15109" width="10.296875" style="2" customWidth="1"/>
    <col min="15110" max="15110" width="8.296875" style="2" customWidth="1"/>
    <col min="15111" max="15358" width="8.8984375" style="2"/>
    <col min="15359" max="15359" width="3.296875" style="2" customWidth="1"/>
    <col min="15360" max="15360" width="27.3984375" style="2" customWidth="1"/>
    <col min="15361" max="15361" width="26.69921875" style="2" customWidth="1"/>
    <col min="15362" max="15362" width="11.3984375" style="2" customWidth="1"/>
    <col min="15363" max="15363" width="9" style="2" customWidth="1"/>
    <col min="15364" max="15364" width="11.3984375" style="2" customWidth="1"/>
    <col min="15365" max="15365" width="10.296875" style="2" customWidth="1"/>
    <col min="15366" max="15366" width="8.296875" style="2" customWidth="1"/>
    <col min="15367" max="15614" width="8.8984375" style="2"/>
    <col min="15615" max="15615" width="3.296875" style="2" customWidth="1"/>
    <col min="15616" max="15616" width="27.3984375" style="2" customWidth="1"/>
    <col min="15617" max="15617" width="26.69921875" style="2" customWidth="1"/>
    <col min="15618" max="15618" width="11.3984375" style="2" customWidth="1"/>
    <col min="15619" max="15619" width="9" style="2" customWidth="1"/>
    <col min="15620" max="15620" width="11.3984375" style="2" customWidth="1"/>
    <col min="15621" max="15621" width="10.296875" style="2" customWidth="1"/>
    <col min="15622" max="15622" width="8.296875" style="2" customWidth="1"/>
    <col min="15623" max="15870" width="8.8984375" style="2"/>
    <col min="15871" max="15871" width="3.296875" style="2" customWidth="1"/>
    <col min="15872" max="15872" width="27.3984375" style="2" customWidth="1"/>
    <col min="15873" max="15873" width="26.69921875" style="2" customWidth="1"/>
    <col min="15874" max="15874" width="11.3984375" style="2" customWidth="1"/>
    <col min="15875" max="15875" width="9" style="2" customWidth="1"/>
    <col min="15876" max="15876" width="11.3984375" style="2" customWidth="1"/>
    <col min="15877" max="15877" width="10.296875" style="2" customWidth="1"/>
    <col min="15878" max="15878" width="8.296875" style="2" customWidth="1"/>
    <col min="15879" max="16126" width="8.8984375" style="2"/>
    <col min="16127" max="16127" width="3.296875" style="2" customWidth="1"/>
    <col min="16128" max="16128" width="27.3984375" style="2" customWidth="1"/>
    <col min="16129" max="16129" width="26.69921875" style="2" customWidth="1"/>
    <col min="16130" max="16130" width="11.3984375" style="2" customWidth="1"/>
    <col min="16131" max="16131" width="9" style="2" customWidth="1"/>
    <col min="16132" max="16132" width="11.3984375" style="2" customWidth="1"/>
    <col min="16133" max="16133" width="10.296875" style="2" customWidth="1"/>
    <col min="16134" max="16134" width="8.296875" style="2" customWidth="1"/>
    <col min="16135" max="16384" width="8.8984375" style="2"/>
  </cols>
  <sheetData>
    <row r="1" spans="2:7" ht="18.600000000000001" customHeight="1" x14ac:dyDescent="0.25">
      <c r="B1" s="493" t="s">
        <v>76</v>
      </c>
      <c r="C1" s="493"/>
      <c r="D1" s="493"/>
      <c r="E1" s="493"/>
    </row>
    <row r="2" spans="2:7" ht="15.7" customHeight="1" x14ac:dyDescent="0.25">
      <c r="C2" s="3">
        <v>42583</v>
      </c>
    </row>
    <row r="3" spans="2:7" ht="15.7" customHeight="1" x14ac:dyDescent="0.25">
      <c r="C3" s="3"/>
      <c r="D3" s="8" t="s">
        <v>199</v>
      </c>
      <c r="E3" s="6" t="s">
        <v>0</v>
      </c>
    </row>
    <row r="4" spans="2:7" ht="15" customHeight="1" x14ac:dyDescent="0.25">
      <c r="B4" s="7" t="s">
        <v>1</v>
      </c>
      <c r="D4" s="8"/>
      <c r="E4" s="6" t="s">
        <v>2</v>
      </c>
    </row>
    <row r="5" spans="2:7" ht="11.95" customHeight="1" x14ac:dyDescent="0.25">
      <c r="B5" s="9" t="s">
        <v>3</v>
      </c>
      <c r="C5" s="2" t="s">
        <v>4</v>
      </c>
      <c r="D5" s="10">
        <v>641</v>
      </c>
      <c r="E5" s="5" t="s">
        <v>5</v>
      </c>
    </row>
    <row r="6" spans="2:7" ht="11.95" customHeight="1" x14ac:dyDescent="0.25">
      <c r="B6" s="9" t="s">
        <v>6</v>
      </c>
      <c r="C6" s="2" t="s">
        <v>7</v>
      </c>
      <c r="D6" s="11">
        <v>68.47</v>
      </c>
      <c r="E6" s="5" t="s">
        <v>5</v>
      </c>
      <c r="F6" s="12"/>
    </row>
    <row r="7" spans="2:7" ht="11.95" customHeight="1" x14ac:dyDescent="0.25">
      <c r="B7" s="9" t="s">
        <v>77</v>
      </c>
      <c r="C7" s="2" t="s">
        <v>78</v>
      </c>
      <c r="D7" s="10">
        <v>236.4</v>
      </c>
      <c r="E7" s="5">
        <v>202958</v>
      </c>
      <c r="F7" s="12"/>
    </row>
    <row r="8" spans="2:7" ht="11.95" customHeight="1" x14ac:dyDescent="0.25">
      <c r="B8" s="9" t="s">
        <v>8</v>
      </c>
      <c r="C8" s="2" t="s">
        <v>9</v>
      </c>
      <c r="D8" s="11">
        <v>18</v>
      </c>
      <c r="E8" s="5" t="s">
        <v>5</v>
      </c>
      <c r="F8" s="12"/>
    </row>
    <row r="9" spans="2:7" ht="12.85" customHeight="1" x14ac:dyDescent="0.25">
      <c r="D9" s="13">
        <f>SUM(D5:D8)</f>
        <v>963.87</v>
      </c>
      <c r="G9" s="2" t="s">
        <v>10</v>
      </c>
    </row>
    <row r="10" spans="2:7" x14ac:dyDescent="0.25">
      <c r="B10" s="7" t="s">
        <v>11</v>
      </c>
      <c r="D10" s="14"/>
    </row>
    <row r="11" spans="2:7" x14ac:dyDescent="0.25">
      <c r="B11" s="9" t="s">
        <v>12</v>
      </c>
      <c r="C11" s="2" t="s">
        <v>13</v>
      </c>
      <c r="D11" s="15">
        <v>9.0500000000000007</v>
      </c>
      <c r="E11" s="5" t="s">
        <v>5</v>
      </c>
    </row>
    <row r="12" spans="2:7" x14ac:dyDescent="0.25">
      <c r="B12" s="9" t="s">
        <v>14</v>
      </c>
      <c r="C12" s="2" t="s">
        <v>15</v>
      </c>
      <c r="D12" s="15">
        <v>24.67</v>
      </c>
      <c r="E12" s="5">
        <v>203046</v>
      </c>
    </row>
    <row r="13" spans="2:7" x14ac:dyDescent="0.25">
      <c r="B13" s="9" t="s">
        <v>16</v>
      </c>
      <c r="C13" s="2" t="s">
        <v>17</v>
      </c>
      <c r="D13" s="15">
        <v>16.059999999999999</v>
      </c>
      <c r="E13" s="5">
        <v>203047</v>
      </c>
      <c r="F13" s="12"/>
    </row>
    <row r="14" spans="2:7" x14ac:dyDescent="0.25">
      <c r="B14" s="2" t="s">
        <v>18</v>
      </c>
      <c r="C14" s="2" t="s">
        <v>19</v>
      </c>
      <c r="D14" s="16">
        <v>76.150000000000006</v>
      </c>
      <c r="E14" s="17" t="s">
        <v>5</v>
      </c>
    </row>
    <row r="15" spans="2:7" x14ac:dyDescent="0.25">
      <c r="B15" s="2" t="s">
        <v>8</v>
      </c>
      <c r="C15" s="2" t="s">
        <v>20</v>
      </c>
      <c r="D15" s="15">
        <v>95.92</v>
      </c>
      <c r="E15" s="17" t="s">
        <v>5</v>
      </c>
      <c r="F15" s="12"/>
    </row>
    <row r="16" spans="2:7" x14ac:dyDescent="0.25">
      <c r="B16" s="9" t="s">
        <v>21</v>
      </c>
      <c r="C16" s="2" t="s">
        <v>22</v>
      </c>
      <c r="D16" s="15">
        <v>274.56</v>
      </c>
      <c r="E16" s="17" t="s">
        <v>5</v>
      </c>
      <c r="F16" s="12"/>
    </row>
    <row r="17" spans="2:10" x14ac:dyDescent="0.25">
      <c r="B17" s="9" t="s">
        <v>23</v>
      </c>
      <c r="C17" s="2" t="s">
        <v>198</v>
      </c>
      <c r="D17" s="15">
        <v>60.21</v>
      </c>
      <c r="E17" s="17">
        <v>203048</v>
      </c>
      <c r="H17" s="16"/>
      <c r="I17" s="16"/>
      <c r="J17" s="16"/>
    </row>
    <row r="18" spans="2:10" x14ac:dyDescent="0.25">
      <c r="B18" s="9" t="s">
        <v>16</v>
      </c>
      <c r="C18" s="2" t="s">
        <v>79</v>
      </c>
      <c r="D18" s="14">
        <v>103.68</v>
      </c>
      <c r="E18" s="5">
        <v>203057</v>
      </c>
      <c r="H18" s="16"/>
      <c r="I18" s="16"/>
      <c r="J18" s="16"/>
    </row>
    <row r="19" spans="2:10" x14ac:dyDescent="0.25">
      <c r="B19" s="9" t="s">
        <v>80</v>
      </c>
      <c r="C19" s="2" t="s">
        <v>81</v>
      </c>
      <c r="D19" s="14">
        <v>110</v>
      </c>
      <c r="E19" s="5" t="s">
        <v>52</v>
      </c>
      <c r="H19" s="16"/>
      <c r="I19" s="16"/>
      <c r="J19" s="16"/>
    </row>
    <row r="20" spans="2:10" x14ac:dyDescent="0.25">
      <c r="B20" s="9" t="s">
        <v>24</v>
      </c>
      <c r="C20" s="2" t="s">
        <v>25</v>
      </c>
      <c r="D20" s="15">
        <v>309</v>
      </c>
      <c r="E20" s="17">
        <v>203049</v>
      </c>
      <c r="H20" s="16"/>
      <c r="I20" s="16"/>
      <c r="J20" s="16"/>
    </row>
    <row r="21" spans="2:10" x14ac:dyDescent="0.25">
      <c r="D21" s="13">
        <f>SUM(D11:D20)</f>
        <v>1079.3</v>
      </c>
    </row>
    <row r="22" spans="2:10" x14ac:dyDescent="0.25">
      <c r="B22" s="7" t="s">
        <v>26</v>
      </c>
      <c r="D22" s="14"/>
    </row>
    <row r="23" spans="2:10" x14ac:dyDescent="0.25">
      <c r="B23" s="9" t="s">
        <v>3</v>
      </c>
      <c r="C23" s="2" t="s">
        <v>4</v>
      </c>
      <c r="D23" s="14">
        <v>436</v>
      </c>
      <c r="E23" s="5" t="s">
        <v>5</v>
      </c>
    </row>
    <row r="24" spans="2:10" x14ac:dyDescent="0.25">
      <c r="B24" s="9" t="s">
        <v>6</v>
      </c>
      <c r="C24" s="2" t="s">
        <v>7</v>
      </c>
      <c r="D24" s="15">
        <v>71.8</v>
      </c>
      <c r="E24" s="5" t="s">
        <v>5</v>
      </c>
      <c r="F24" s="12"/>
    </row>
    <row r="25" spans="2:10" x14ac:dyDescent="0.25">
      <c r="B25" s="18" t="s">
        <v>14</v>
      </c>
      <c r="C25" s="2" t="s">
        <v>29</v>
      </c>
      <c r="D25" s="15">
        <v>35.28</v>
      </c>
      <c r="E25" s="5">
        <v>203046</v>
      </c>
      <c r="F25" s="12"/>
    </row>
    <row r="26" spans="2:10" x14ac:dyDescent="0.25">
      <c r="B26" s="18" t="s">
        <v>30</v>
      </c>
      <c r="C26" s="2" t="s">
        <v>31</v>
      </c>
      <c r="D26" s="16">
        <v>12</v>
      </c>
      <c r="E26" s="5" t="s">
        <v>5</v>
      </c>
    </row>
    <row r="27" spans="2:10" x14ac:dyDescent="0.25">
      <c r="B27" s="18" t="s">
        <v>32</v>
      </c>
      <c r="C27" s="2" t="s">
        <v>33</v>
      </c>
      <c r="D27" s="16">
        <v>293.32</v>
      </c>
      <c r="E27" s="5">
        <v>203051</v>
      </c>
    </row>
    <row r="28" spans="2:10" x14ac:dyDescent="0.25">
      <c r="B28" s="9" t="s">
        <v>34</v>
      </c>
      <c r="C28" s="2" t="s">
        <v>35</v>
      </c>
      <c r="D28" s="16">
        <v>91.64</v>
      </c>
      <c r="E28" s="5" t="s">
        <v>5</v>
      </c>
    </row>
    <row r="29" spans="2:10" x14ac:dyDescent="0.25">
      <c r="B29" s="9" t="s">
        <v>34</v>
      </c>
      <c r="C29" s="2" t="s">
        <v>36</v>
      </c>
      <c r="D29" s="16">
        <v>35.270000000000003</v>
      </c>
      <c r="E29" s="5" t="s">
        <v>5</v>
      </c>
    </row>
    <row r="30" spans="2:10" x14ac:dyDescent="0.25">
      <c r="B30" s="9" t="s">
        <v>82</v>
      </c>
      <c r="C30" s="2" t="s">
        <v>83</v>
      </c>
      <c r="D30" s="14">
        <v>309.7</v>
      </c>
      <c r="E30" s="5">
        <v>203059</v>
      </c>
    </row>
    <row r="31" spans="2:10" x14ac:dyDescent="0.25">
      <c r="B31" s="9" t="s">
        <v>84</v>
      </c>
      <c r="C31" s="2" t="s">
        <v>85</v>
      </c>
      <c r="D31" s="14">
        <v>100</v>
      </c>
      <c r="E31" s="5">
        <v>202959</v>
      </c>
    </row>
    <row r="32" spans="2:10" x14ac:dyDescent="0.25">
      <c r="B32" s="9" t="s">
        <v>37</v>
      </c>
      <c r="C32" s="2" t="s">
        <v>38</v>
      </c>
      <c r="D32" s="15">
        <v>38.72</v>
      </c>
      <c r="E32" s="5">
        <v>203056</v>
      </c>
      <c r="F32" s="12"/>
    </row>
    <row r="33" spans="1:6" s="20" customFormat="1" x14ac:dyDescent="0.25">
      <c r="A33" s="19"/>
      <c r="C33" s="21"/>
      <c r="D33" s="13">
        <f>SUM(D23:D32)</f>
        <v>1423.73</v>
      </c>
      <c r="E33" s="22" t="s">
        <v>10</v>
      </c>
      <c r="F33" s="19"/>
    </row>
    <row r="34" spans="1:6" x14ac:dyDescent="0.25">
      <c r="B34" s="7" t="s">
        <v>39</v>
      </c>
      <c r="D34" s="14"/>
    </row>
    <row r="35" spans="1:6" x14ac:dyDescent="0.25">
      <c r="B35" s="9" t="s">
        <v>3</v>
      </c>
      <c r="C35" s="2" t="s">
        <v>4</v>
      </c>
      <c r="D35" s="14">
        <v>203</v>
      </c>
      <c r="E35" s="5" t="s">
        <v>5</v>
      </c>
    </row>
    <row r="36" spans="1:6" x14ac:dyDescent="0.25">
      <c r="B36" s="9" t="s">
        <v>40</v>
      </c>
      <c r="C36" s="2" t="s">
        <v>41</v>
      </c>
      <c r="D36" s="11">
        <v>624</v>
      </c>
      <c r="E36" s="5">
        <v>203052</v>
      </c>
    </row>
    <row r="37" spans="1:6" x14ac:dyDescent="0.25">
      <c r="B37" s="9" t="s">
        <v>37</v>
      </c>
      <c r="C37" s="2" t="s">
        <v>38</v>
      </c>
      <c r="D37" s="11">
        <v>45.09</v>
      </c>
      <c r="E37" s="5">
        <v>203056</v>
      </c>
      <c r="F37" s="12"/>
    </row>
    <row r="38" spans="1:6" x14ac:dyDescent="0.25">
      <c r="B38" s="9" t="s">
        <v>42</v>
      </c>
      <c r="C38" s="2" t="s">
        <v>43</v>
      </c>
      <c r="D38" s="11">
        <v>130.83000000000001</v>
      </c>
      <c r="E38" s="5" t="s">
        <v>5</v>
      </c>
      <c r="F38" s="12"/>
    </row>
    <row r="39" spans="1:6" x14ac:dyDescent="0.25">
      <c r="B39" s="9" t="s">
        <v>82</v>
      </c>
      <c r="C39" s="2" t="s">
        <v>83</v>
      </c>
      <c r="D39" s="14">
        <v>121.54</v>
      </c>
      <c r="E39" s="5">
        <v>203059</v>
      </c>
      <c r="F39" s="12"/>
    </row>
    <row r="40" spans="1:6" x14ac:dyDescent="0.25">
      <c r="B40" s="9" t="s">
        <v>44</v>
      </c>
      <c r="C40" s="2" t="s">
        <v>45</v>
      </c>
      <c r="D40" s="11">
        <v>85.22</v>
      </c>
      <c r="E40" s="23" t="s">
        <v>5</v>
      </c>
      <c r="F40" s="12"/>
    </row>
    <row r="41" spans="1:6" x14ac:dyDescent="0.25">
      <c r="B41" s="24"/>
      <c r="C41" s="20"/>
      <c r="D41" s="13">
        <f>SUM(D35:D40)</f>
        <v>1209.68</v>
      </c>
    </row>
    <row r="42" spans="1:6" x14ac:dyDescent="0.25">
      <c r="B42" s="7" t="s">
        <v>46</v>
      </c>
      <c r="D42" s="25"/>
    </row>
    <row r="43" spans="1:6" ht="13.55" customHeight="1" x14ac:dyDescent="0.25">
      <c r="B43" s="9"/>
      <c r="D43" s="25"/>
    </row>
    <row r="44" spans="1:6" x14ac:dyDescent="0.25">
      <c r="D44" s="13">
        <f>D43</f>
        <v>0</v>
      </c>
    </row>
    <row r="45" spans="1:6" x14ac:dyDescent="0.25">
      <c r="B45" s="7" t="s">
        <v>47</v>
      </c>
      <c r="D45" s="25"/>
    </row>
    <row r="46" spans="1:6" x14ac:dyDescent="0.25">
      <c r="B46" s="9" t="s">
        <v>48</v>
      </c>
      <c r="C46" s="2" t="s">
        <v>49</v>
      </c>
      <c r="D46" s="25">
        <v>30</v>
      </c>
      <c r="E46" s="5">
        <v>203053</v>
      </c>
      <c r="F46" s="12"/>
    </row>
    <row r="47" spans="1:6" x14ac:dyDescent="0.25">
      <c r="B47" s="9" t="s">
        <v>82</v>
      </c>
      <c r="C47" s="2" t="s">
        <v>83</v>
      </c>
      <c r="D47" s="25">
        <v>36.89</v>
      </c>
      <c r="E47" s="5">
        <v>203059</v>
      </c>
      <c r="F47" s="12"/>
    </row>
    <row r="48" spans="1:6" x14ac:dyDescent="0.25">
      <c r="B48" s="9" t="s">
        <v>50</v>
      </c>
      <c r="C48" s="2" t="s">
        <v>51</v>
      </c>
      <c r="D48" s="25">
        <v>59.94</v>
      </c>
      <c r="E48" s="5" t="s">
        <v>52</v>
      </c>
      <c r="F48" s="12"/>
    </row>
    <row r="49" spans="2:6" x14ac:dyDescent="0.25">
      <c r="D49" s="13">
        <f>SUM(D46:D48)</f>
        <v>126.83</v>
      </c>
    </row>
    <row r="50" spans="2:6" x14ac:dyDescent="0.25">
      <c r="B50" s="494" t="s">
        <v>53</v>
      </c>
      <c r="C50" s="495"/>
      <c r="D50" s="25"/>
    </row>
    <row r="51" spans="2:6" ht="13.1" customHeight="1" x14ac:dyDescent="0.25">
      <c r="B51" s="9"/>
      <c r="C51" s="9"/>
      <c r="D51" s="25"/>
    </row>
    <row r="52" spans="2:6" x14ac:dyDescent="0.25">
      <c r="D52" s="13">
        <f>SUM(D50:D51)</f>
        <v>0</v>
      </c>
    </row>
    <row r="53" spans="2:6" x14ac:dyDescent="0.25">
      <c r="B53" s="7" t="s">
        <v>54</v>
      </c>
      <c r="D53" s="25"/>
    </row>
    <row r="54" spans="2:6" x14ac:dyDescent="0.25">
      <c r="B54" s="9" t="s">
        <v>48</v>
      </c>
      <c r="C54" s="2" t="s">
        <v>55</v>
      </c>
      <c r="D54" s="25">
        <v>1183.2</v>
      </c>
      <c r="E54" s="5">
        <v>203053</v>
      </c>
      <c r="F54" s="12"/>
    </row>
    <row r="55" spans="2:6" x14ac:dyDescent="0.25">
      <c r="B55" s="9" t="s">
        <v>82</v>
      </c>
      <c r="C55" s="2" t="s">
        <v>83</v>
      </c>
      <c r="D55" s="25">
        <v>291.08</v>
      </c>
      <c r="E55" s="5">
        <v>203059</v>
      </c>
      <c r="F55" s="12"/>
    </row>
    <row r="56" spans="2:6" x14ac:dyDescent="0.25">
      <c r="D56" s="13">
        <f t="shared" ref="D56" si="0">SUM(D54:D55)</f>
        <v>1474.28</v>
      </c>
    </row>
    <row r="57" spans="2:6" x14ac:dyDescent="0.25">
      <c r="B57" s="7" t="s">
        <v>56</v>
      </c>
      <c r="D57" s="25"/>
    </row>
    <row r="58" spans="2:6" ht="7.5" customHeight="1" x14ac:dyDescent="0.25">
      <c r="B58" s="9"/>
      <c r="D58" s="14"/>
      <c r="F58" s="12"/>
    </row>
    <row r="59" spans="2:6" x14ac:dyDescent="0.25">
      <c r="B59" s="9"/>
      <c r="C59" s="21"/>
      <c r="D59" s="13">
        <f>SUM(D58:D58)</f>
        <v>0</v>
      </c>
    </row>
    <row r="60" spans="2:6" x14ac:dyDescent="0.25">
      <c r="B60" s="7" t="s">
        <v>57</v>
      </c>
      <c r="D60" s="25"/>
    </row>
    <row r="61" spans="2:6" ht="13.55" customHeight="1" x14ac:dyDescent="0.25">
      <c r="B61" s="9" t="s">
        <v>58</v>
      </c>
      <c r="C61" s="2" t="s">
        <v>59</v>
      </c>
      <c r="D61" s="25">
        <v>323.04000000000002</v>
      </c>
      <c r="E61" s="5" t="s">
        <v>5</v>
      </c>
    </row>
    <row r="62" spans="2:6" ht="13.55" customHeight="1" x14ac:dyDescent="0.25">
      <c r="B62" s="9" t="s">
        <v>82</v>
      </c>
      <c r="C62" s="2" t="s">
        <v>83</v>
      </c>
      <c r="D62" s="25">
        <v>20.239999999999998</v>
      </c>
      <c r="E62" s="5">
        <v>203059</v>
      </c>
    </row>
    <row r="63" spans="2:6" x14ac:dyDescent="0.25">
      <c r="D63" s="13">
        <f t="shared" ref="D63" si="1">SUM(D61:D62)</f>
        <v>343.28000000000003</v>
      </c>
    </row>
    <row r="64" spans="2:6" x14ac:dyDescent="0.25">
      <c r="B64" s="7" t="s">
        <v>60</v>
      </c>
      <c r="C64" s="9"/>
      <c r="D64" s="14"/>
    </row>
    <row r="65" spans="2:10" x14ac:dyDescent="0.25">
      <c r="B65" s="9" t="s">
        <v>3</v>
      </c>
      <c r="C65" s="9" t="s">
        <v>4</v>
      </c>
      <c r="D65" s="14">
        <v>508</v>
      </c>
      <c r="E65" s="5" t="s">
        <v>5</v>
      </c>
    </row>
    <row r="66" spans="2:10" x14ac:dyDescent="0.25">
      <c r="B66" s="9" t="s">
        <v>6</v>
      </c>
      <c r="C66" s="2" t="s">
        <v>7</v>
      </c>
      <c r="D66" s="11">
        <v>68.489999999999995</v>
      </c>
      <c r="E66" s="5" t="s">
        <v>5</v>
      </c>
      <c r="F66" s="12"/>
      <c r="H66" s="26"/>
      <c r="I66" s="26"/>
      <c r="J66" s="26"/>
    </row>
    <row r="67" spans="2:10" x14ac:dyDescent="0.25">
      <c r="B67" s="9" t="s">
        <v>86</v>
      </c>
      <c r="C67" s="9" t="s">
        <v>87</v>
      </c>
      <c r="D67" s="14">
        <v>78</v>
      </c>
      <c r="E67" s="5">
        <v>202961</v>
      </c>
      <c r="F67" s="12"/>
      <c r="H67" s="26"/>
      <c r="I67" s="26"/>
      <c r="J67" s="26"/>
    </row>
    <row r="68" spans="2:10" x14ac:dyDescent="0.25">
      <c r="B68" s="9" t="s">
        <v>61</v>
      </c>
      <c r="C68" s="2" t="s">
        <v>62</v>
      </c>
      <c r="D68" s="11">
        <v>492</v>
      </c>
      <c r="E68" s="5">
        <v>203052</v>
      </c>
      <c r="F68" s="12"/>
      <c r="H68" s="26"/>
      <c r="I68" s="26"/>
      <c r="J68" s="26"/>
    </row>
    <row r="69" spans="2:10" x14ac:dyDescent="0.25">
      <c r="D69" s="13">
        <f>SUM(D65:D68)</f>
        <v>1146.49</v>
      </c>
    </row>
    <row r="70" spans="2:10" x14ac:dyDescent="0.25">
      <c r="B70" s="7" t="s">
        <v>63</v>
      </c>
      <c r="D70" s="14"/>
    </row>
    <row r="71" spans="2:10" x14ac:dyDescent="0.25">
      <c r="B71" s="9" t="s">
        <v>3</v>
      </c>
      <c r="C71" s="2" t="s">
        <v>4</v>
      </c>
      <c r="D71" s="14">
        <v>426</v>
      </c>
      <c r="E71" s="5" t="s">
        <v>5</v>
      </c>
    </row>
    <row r="72" spans="2:10" x14ac:dyDescent="0.25">
      <c r="B72" s="9" t="s">
        <v>8</v>
      </c>
      <c r="C72" s="2" t="s">
        <v>64</v>
      </c>
      <c r="D72" s="11">
        <v>14.24</v>
      </c>
      <c r="E72" s="5" t="s">
        <v>5</v>
      </c>
      <c r="F72" s="12"/>
    </row>
    <row r="73" spans="2:10" x14ac:dyDescent="0.25">
      <c r="B73" s="9" t="s">
        <v>21</v>
      </c>
      <c r="C73" s="2" t="s">
        <v>22</v>
      </c>
      <c r="D73" s="11">
        <v>34.32</v>
      </c>
      <c r="E73" s="5" t="s">
        <v>5</v>
      </c>
      <c r="F73" s="12"/>
    </row>
    <row r="74" spans="2:10" x14ac:dyDescent="0.25">
      <c r="B74" s="9" t="s">
        <v>82</v>
      </c>
      <c r="C74" s="2" t="s">
        <v>83</v>
      </c>
      <c r="D74" s="14">
        <v>45.79</v>
      </c>
      <c r="E74" s="5">
        <v>203059</v>
      </c>
      <c r="F74" s="12"/>
    </row>
    <row r="75" spans="2:10" x14ac:dyDescent="0.25">
      <c r="B75" s="9" t="s">
        <v>48</v>
      </c>
      <c r="C75" s="2" t="s">
        <v>65</v>
      </c>
      <c r="D75" s="11">
        <v>420</v>
      </c>
      <c r="E75" s="5">
        <v>203053</v>
      </c>
      <c r="F75" s="12"/>
    </row>
    <row r="76" spans="2:10" x14ac:dyDescent="0.25">
      <c r="B76" s="24"/>
      <c r="C76" s="20"/>
      <c r="D76" s="13">
        <f>SUM(D71:D75)</f>
        <v>940.35</v>
      </c>
    </row>
    <row r="77" spans="2:10" x14ac:dyDescent="0.25">
      <c r="B77" s="27" t="s">
        <v>66</v>
      </c>
      <c r="C77" s="20"/>
      <c r="D77" s="25"/>
    </row>
    <row r="78" spans="2:10" x14ac:dyDescent="0.25">
      <c r="B78" s="24" t="s">
        <v>67</v>
      </c>
      <c r="C78" s="28" t="s">
        <v>68</v>
      </c>
      <c r="D78" s="25">
        <v>376</v>
      </c>
      <c r="E78" s="5">
        <v>203054</v>
      </c>
    </row>
    <row r="79" spans="2:10" x14ac:dyDescent="0.25">
      <c r="B79" s="24" t="s">
        <v>67</v>
      </c>
      <c r="C79" s="28" t="s">
        <v>88</v>
      </c>
      <c r="D79" s="25">
        <v>1656</v>
      </c>
      <c r="E79" s="5">
        <v>203058</v>
      </c>
    </row>
    <row r="80" spans="2:10" x14ac:dyDescent="0.25">
      <c r="B80" s="24"/>
      <c r="C80" s="20"/>
      <c r="D80" s="13">
        <f t="shared" ref="D80" si="2">SUM(D78:D79)</f>
        <v>2032</v>
      </c>
    </row>
    <row r="81" spans="2:6" x14ac:dyDescent="0.25">
      <c r="B81" s="29" t="s">
        <v>69</v>
      </c>
      <c r="C81" s="20"/>
      <c r="D81" s="25"/>
    </row>
    <row r="82" spans="2:6" x14ac:dyDescent="0.25">
      <c r="B82" s="24" t="s">
        <v>70</v>
      </c>
      <c r="C82" s="28" t="s">
        <v>71</v>
      </c>
      <c r="D82" s="25">
        <v>92.06</v>
      </c>
      <c r="E82" s="5">
        <v>203055</v>
      </c>
    </row>
    <row r="83" spans="2:6" x14ac:dyDescent="0.25">
      <c r="B83" s="24"/>
      <c r="C83" s="20"/>
      <c r="D83" s="13">
        <f>SUM(D82:D82)</f>
        <v>92.06</v>
      </c>
    </row>
    <row r="84" spans="2:6" x14ac:dyDescent="0.25">
      <c r="B84" s="7" t="s">
        <v>72</v>
      </c>
      <c r="C84" s="21"/>
      <c r="D84" s="14"/>
    </row>
    <row r="85" spans="2:6" x14ac:dyDescent="0.25">
      <c r="B85" s="9"/>
      <c r="C85" s="20"/>
      <c r="D85" s="14"/>
    </row>
    <row r="86" spans="2:6" x14ac:dyDescent="0.25">
      <c r="B86" s="7"/>
      <c r="C86" s="21"/>
      <c r="D86" s="13">
        <f>SUM(D85:D85)</f>
        <v>0</v>
      </c>
    </row>
    <row r="87" spans="2:6" ht="13.1" customHeight="1" x14ac:dyDescent="0.25">
      <c r="B87" s="30" t="s">
        <v>73</v>
      </c>
      <c r="C87" s="30"/>
      <c r="D87" s="14"/>
    </row>
    <row r="88" spans="2:6" ht="13.1" customHeight="1" x14ac:dyDescent="0.25">
      <c r="B88" s="9" t="s">
        <v>21</v>
      </c>
      <c r="C88" s="2" t="s">
        <v>22</v>
      </c>
      <c r="D88" s="11">
        <v>34.32</v>
      </c>
      <c r="E88" s="5" t="s">
        <v>5</v>
      </c>
    </row>
    <row r="89" spans="2:6" ht="13.1" customHeight="1" x14ac:dyDescent="0.25">
      <c r="B89" s="9" t="s">
        <v>8</v>
      </c>
      <c r="C89" s="2" t="s">
        <v>74</v>
      </c>
      <c r="D89" s="11">
        <v>14.24</v>
      </c>
      <c r="E89" s="5" t="s">
        <v>5</v>
      </c>
      <c r="F89" s="12"/>
    </row>
    <row r="90" spans="2:6" x14ac:dyDescent="0.25">
      <c r="D90" s="13">
        <f>SUM(D88:D89)</f>
        <v>48.56</v>
      </c>
    </row>
    <row r="91" spans="2:6" x14ac:dyDescent="0.25">
      <c r="B91" s="7" t="s">
        <v>89</v>
      </c>
      <c r="D91" s="25"/>
    </row>
    <row r="92" spans="2:6" x14ac:dyDescent="0.25">
      <c r="B92" s="33" t="s">
        <v>90</v>
      </c>
      <c r="C92" s="34" t="s">
        <v>91</v>
      </c>
      <c r="D92" s="35">
        <v>13922.09</v>
      </c>
      <c r="E92" s="36" t="s">
        <v>92</v>
      </c>
    </row>
    <row r="93" spans="2:6" x14ac:dyDescent="0.25">
      <c r="B93" s="33" t="s">
        <v>93</v>
      </c>
      <c r="C93" s="34" t="s">
        <v>94</v>
      </c>
      <c r="D93" s="35">
        <v>3161.54</v>
      </c>
      <c r="E93" s="5">
        <v>202957</v>
      </c>
    </row>
    <row r="94" spans="2:6" x14ac:dyDescent="0.25">
      <c r="B94" s="33" t="s">
        <v>95</v>
      </c>
      <c r="C94" s="34" t="s">
        <v>96</v>
      </c>
      <c r="D94" s="35">
        <v>4573.12</v>
      </c>
      <c r="E94" s="5">
        <v>203060</v>
      </c>
    </row>
    <row r="95" spans="2:6" x14ac:dyDescent="0.25">
      <c r="D95" s="13">
        <f>SUM(D92:D94)</f>
        <v>21656.75</v>
      </c>
    </row>
    <row r="96" spans="2:6" x14ac:dyDescent="0.25">
      <c r="D96" s="25"/>
    </row>
    <row r="97" spans="2:4" x14ac:dyDescent="0.25">
      <c r="D97" s="31"/>
    </row>
    <row r="98" spans="2:4" x14ac:dyDescent="0.25">
      <c r="C98" s="32" t="s">
        <v>75</v>
      </c>
      <c r="D98" s="13">
        <f>SUM(+D90+D9+D69+D33+D21+D41+D76+D52+D49+D44+D63+D170+D59+D56+D80+D83+D86+D95)</f>
        <v>32537.18</v>
      </c>
    </row>
    <row r="99" spans="2:4" x14ac:dyDescent="0.25">
      <c r="B99" s="9"/>
    </row>
  </sheetData>
  <mergeCells count="2">
    <mergeCell ref="B1:E1"/>
    <mergeCell ref="B50:C50"/>
  </mergeCells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13" workbookViewId="0">
      <selection activeCell="C24" sqref="C24"/>
    </sheetView>
  </sheetViews>
  <sheetFormatPr defaultRowHeight="12.7" x14ac:dyDescent="0.25"/>
  <cols>
    <col min="1" max="1" width="3.296875" style="1" customWidth="1"/>
    <col min="2" max="2" width="30.3984375" style="2" customWidth="1"/>
    <col min="3" max="3" width="27.3984375" style="2" customWidth="1"/>
    <col min="4" max="4" width="12.296875" style="4" customWidth="1"/>
    <col min="5" max="5" width="10.69921875" style="4" customWidth="1"/>
    <col min="6" max="6" width="13.296875" style="4" customWidth="1"/>
    <col min="7" max="7" width="8.59765625" style="5" customWidth="1"/>
    <col min="8" max="8" width="8.296875" style="1" customWidth="1"/>
    <col min="9" max="256" width="8.8984375" style="2"/>
    <col min="257" max="257" width="3.296875" style="2" customWidth="1"/>
    <col min="258" max="258" width="30.3984375" style="2" customWidth="1"/>
    <col min="259" max="259" width="27.3984375" style="2" customWidth="1"/>
    <col min="260" max="260" width="12.296875" style="2" customWidth="1"/>
    <col min="261" max="261" width="10.69921875" style="2" customWidth="1"/>
    <col min="262" max="262" width="12.59765625" style="2" customWidth="1"/>
    <col min="263" max="263" width="8.59765625" style="2" customWidth="1"/>
    <col min="264" max="264" width="8.296875" style="2" customWidth="1"/>
    <col min="265" max="512" width="8.8984375" style="2"/>
    <col min="513" max="513" width="3.296875" style="2" customWidth="1"/>
    <col min="514" max="514" width="30.3984375" style="2" customWidth="1"/>
    <col min="515" max="515" width="27.3984375" style="2" customWidth="1"/>
    <col min="516" max="516" width="12.296875" style="2" customWidth="1"/>
    <col min="517" max="517" width="10.69921875" style="2" customWidth="1"/>
    <col min="518" max="518" width="12.59765625" style="2" customWidth="1"/>
    <col min="519" max="519" width="8.59765625" style="2" customWidth="1"/>
    <col min="520" max="520" width="8.296875" style="2" customWidth="1"/>
    <col min="521" max="768" width="8.8984375" style="2"/>
    <col min="769" max="769" width="3.296875" style="2" customWidth="1"/>
    <col min="770" max="770" width="30.3984375" style="2" customWidth="1"/>
    <col min="771" max="771" width="27.3984375" style="2" customWidth="1"/>
    <col min="772" max="772" width="12.296875" style="2" customWidth="1"/>
    <col min="773" max="773" width="10.69921875" style="2" customWidth="1"/>
    <col min="774" max="774" width="12.59765625" style="2" customWidth="1"/>
    <col min="775" max="775" width="8.59765625" style="2" customWidth="1"/>
    <col min="776" max="776" width="8.296875" style="2" customWidth="1"/>
    <col min="777" max="1024" width="8.8984375" style="2"/>
    <col min="1025" max="1025" width="3.296875" style="2" customWidth="1"/>
    <col min="1026" max="1026" width="30.3984375" style="2" customWidth="1"/>
    <col min="1027" max="1027" width="27.3984375" style="2" customWidth="1"/>
    <col min="1028" max="1028" width="12.296875" style="2" customWidth="1"/>
    <col min="1029" max="1029" width="10.69921875" style="2" customWidth="1"/>
    <col min="1030" max="1030" width="12.59765625" style="2" customWidth="1"/>
    <col min="1031" max="1031" width="8.5976562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30.3984375" style="2" customWidth="1"/>
    <col min="1283" max="1283" width="27.3984375" style="2" customWidth="1"/>
    <col min="1284" max="1284" width="12.296875" style="2" customWidth="1"/>
    <col min="1285" max="1285" width="10.69921875" style="2" customWidth="1"/>
    <col min="1286" max="1286" width="12.59765625" style="2" customWidth="1"/>
    <col min="1287" max="1287" width="8.5976562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30.3984375" style="2" customWidth="1"/>
    <col min="1539" max="1539" width="27.3984375" style="2" customWidth="1"/>
    <col min="1540" max="1540" width="12.296875" style="2" customWidth="1"/>
    <col min="1541" max="1541" width="10.69921875" style="2" customWidth="1"/>
    <col min="1542" max="1542" width="12.59765625" style="2" customWidth="1"/>
    <col min="1543" max="1543" width="8.5976562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30.3984375" style="2" customWidth="1"/>
    <col min="1795" max="1795" width="27.3984375" style="2" customWidth="1"/>
    <col min="1796" max="1796" width="12.296875" style="2" customWidth="1"/>
    <col min="1797" max="1797" width="10.69921875" style="2" customWidth="1"/>
    <col min="1798" max="1798" width="12.59765625" style="2" customWidth="1"/>
    <col min="1799" max="1799" width="8.5976562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30.3984375" style="2" customWidth="1"/>
    <col min="2051" max="2051" width="27.3984375" style="2" customWidth="1"/>
    <col min="2052" max="2052" width="12.296875" style="2" customWidth="1"/>
    <col min="2053" max="2053" width="10.69921875" style="2" customWidth="1"/>
    <col min="2054" max="2054" width="12.59765625" style="2" customWidth="1"/>
    <col min="2055" max="2055" width="8.5976562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30.3984375" style="2" customWidth="1"/>
    <col min="2307" max="2307" width="27.3984375" style="2" customWidth="1"/>
    <col min="2308" max="2308" width="12.296875" style="2" customWidth="1"/>
    <col min="2309" max="2309" width="10.69921875" style="2" customWidth="1"/>
    <col min="2310" max="2310" width="12.59765625" style="2" customWidth="1"/>
    <col min="2311" max="2311" width="8.5976562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30.3984375" style="2" customWidth="1"/>
    <col min="2563" max="2563" width="27.3984375" style="2" customWidth="1"/>
    <col min="2564" max="2564" width="12.296875" style="2" customWidth="1"/>
    <col min="2565" max="2565" width="10.69921875" style="2" customWidth="1"/>
    <col min="2566" max="2566" width="12.59765625" style="2" customWidth="1"/>
    <col min="2567" max="2567" width="8.5976562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30.3984375" style="2" customWidth="1"/>
    <col min="2819" max="2819" width="27.3984375" style="2" customWidth="1"/>
    <col min="2820" max="2820" width="12.296875" style="2" customWidth="1"/>
    <col min="2821" max="2821" width="10.69921875" style="2" customWidth="1"/>
    <col min="2822" max="2822" width="12.59765625" style="2" customWidth="1"/>
    <col min="2823" max="2823" width="8.5976562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30.3984375" style="2" customWidth="1"/>
    <col min="3075" max="3075" width="27.3984375" style="2" customWidth="1"/>
    <col min="3076" max="3076" width="12.296875" style="2" customWidth="1"/>
    <col min="3077" max="3077" width="10.69921875" style="2" customWidth="1"/>
    <col min="3078" max="3078" width="12.59765625" style="2" customWidth="1"/>
    <col min="3079" max="3079" width="8.5976562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30.3984375" style="2" customWidth="1"/>
    <col min="3331" max="3331" width="27.3984375" style="2" customWidth="1"/>
    <col min="3332" max="3332" width="12.296875" style="2" customWidth="1"/>
    <col min="3333" max="3333" width="10.69921875" style="2" customWidth="1"/>
    <col min="3334" max="3334" width="12.59765625" style="2" customWidth="1"/>
    <col min="3335" max="3335" width="8.5976562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30.3984375" style="2" customWidth="1"/>
    <col min="3587" max="3587" width="27.3984375" style="2" customWidth="1"/>
    <col min="3588" max="3588" width="12.296875" style="2" customWidth="1"/>
    <col min="3589" max="3589" width="10.69921875" style="2" customWidth="1"/>
    <col min="3590" max="3590" width="12.59765625" style="2" customWidth="1"/>
    <col min="3591" max="3591" width="8.5976562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30.3984375" style="2" customWidth="1"/>
    <col min="3843" max="3843" width="27.3984375" style="2" customWidth="1"/>
    <col min="3844" max="3844" width="12.296875" style="2" customWidth="1"/>
    <col min="3845" max="3845" width="10.69921875" style="2" customWidth="1"/>
    <col min="3846" max="3846" width="12.59765625" style="2" customWidth="1"/>
    <col min="3847" max="3847" width="8.5976562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30.3984375" style="2" customWidth="1"/>
    <col min="4099" max="4099" width="27.3984375" style="2" customWidth="1"/>
    <col min="4100" max="4100" width="12.296875" style="2" customWidth="1"/>
    <col min="4101" max="4101" width="10.69921875" style="2" customWidth="1"/>
    <col min="4102" max="4102" width="12.59765625" style="2" customWidth="1"/>
    <col min="4103" max="4103" width="8.5976562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30.3984375" style="2" customWidth="1"/>
    <col min="4355" max="4355" width="27.3984375" style="2" customWidth="1"/>
    <col min="4356" max="4356" width="12.296875" style="2" customWidth="1"/>
    <col min="4357" max="4357" width="10.69921875" style="2" customWidth="1"/>
    <col min="4358" max="4358" width="12.59765625" style="2" customWidth="1"/>
    <col min="4359" max="4359" width="8.5976562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30.3984375" style="2" customWidth="1"/>
    <col min="4611" max="4611" width="27.3984375" style="2" customWidth="1"/>
    <col min="4612" max="4612" width="12.296875" style="2" customWidth="1"/>
    <col min="4613" max="4613" width="10.69921875" style="2" customWidth="1"/>
    <col min="4614" max="4614" width="12.59765625" style="2" customWidth="1"/>
    <col min="4615" max="4615" width="8.5976562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30.3984375" style="2" customWidth="1"/>
    <col min="4867" max="4867" width="27.3984375" style="2" customWidth="1"/>
    <col min="4868" max="4868" width="12.296875" style="2" customWidth="1"/>
    <col min="4869" max="4869" width="10.69921875" style="2" customWidth="1"/>
    <col min="4870" max="4870" width="12.59765625" style="2" customWidth="1"/>
    <col min="4871" max="4871" width="8.5976562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30.3984375" style="2" customWidth="1"/>
    <col min="5123" max="5123" width="27.3984375" style="2" customWidth="1"/>
    <col min="5124" max="5124" width="12.296875" style="2" customWidth="1"/>
    <col min="5125" max="5125" width="10.69921875" style="2" customWidth="1"/>
    <col min="5126" max="5126" width="12.59765625" style="2" customWidth="1"/>
    <col min="5127" max="5127" width="8.5976562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30.3984375" style="2" customWidth="1"/>
    <col min="5379" max="5379" width="27.3984375" style="2" customWidth="1"/>
    <col min="5380" max="5380" width="12.296875" style="2" customWidth="1"/>
    <col min="5381" max="5381" width="10.69921875" style="2" customWidth="1"/>
    <col min="5382" max="5382" width="12.59765625" style="2" customWidth="1"/>
    <col min="5383" max="5383" width="8.5976562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30.3984375" style="2" customWidth="1"/>
    <col min="5635" max="5635" width="27.3984375" style="2" customWidth="1"/>
    <col min="5636" max="5636" width="12.296875" style="2" customWidth="1"/>
    <col min="5637" max="5637" width="10.69921875" style="2" customWidth="1"/>
    <col min="5638" max="5638" width="12.59765625" style="2" customWidth="1"/>
    <col min="5639" max="5639" width="8.5976562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30.3984375" style="2" customWidth="1"/>
    <col min="5891" max="5891" width="27.3984375" style="2" customWidth="1"/>
    <col min="5892" max="5892" width="12.296875" style="2" customWidth="1"/>
    <col min="5893" max="5893" width="10.69921875" style="2" customWidth="1"/>
    <col min="5894" max="5894" width="12.59765625" style="2" customWidth="1"/>
    <col min="5895" max="5895" width="8.5976562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30.3984375" style="2" customWidth="1"/>
    <col min="6147" max="6147" width="27.3984375" style="2" customWidth="1"/>
    <col min="6148" max="6148" width="12.296875" style="2" customWidth="1"/>
    <col min="6149" max="6149" width="10.69921875" style="2" customWidth="1"/>
    <col min="6150" max="6150" width="12.59765625" style="2" customWidth="1"/>
    <col min="6151" max="6151" width="8.5976562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30.3984375" style="2" customWidth="1"/>
    <col min="6403" max="6403" width="27.3984375" style="2" customWidth="1"/>
    <col min="6404" max="6404" width="12.296875" style="2" customWidth="1"/>
    <col min="6405" max="6405" width="10.69921875" style="2" customWidth="1"/>
    <col min="6406" max="6406" width="12.59765625" style="2" customWidth="1"/>
    <col min="6407" max="6407" width="8.5976562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30.3984375" style="2" customWidth="1"/>
    <col min="6659" max="6659" width="27.3984375" style="2" customWidth="1"/>
    <col min="6660" max="6660" width="12.296875" style="2" customWidth="1"/>
    <col min="6661" max="6661" width="10.69921875" style="2" customWidth="1"/>
    <col min="6662" max="6662" width="12.59765625" style="2" customWidth="1"/>
    <col min="6663" max="6663" width="8.5976562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30.3984375" style="2" customWidth="1"/>
    <col min="6915" max="6915" width="27.3984375" style="2" customWidth="1"/>
    <col min="6916" max="6916" width="12.296875" style="2" customWidth="1"/>
    <col min="6917" max="6917" width="10.69921875" style="2" customWidth="1"/>
    <col min="6918" max="6918" width="12.59765625" style="2" customWidth="1"/>
    <col min="6919" max="6919" width="8.5976562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30.3984375" style="2" customWidth="1"/>
    <col min="7171" max="7171" width="27.3984375" style="2" customWidth="1"/>
    <col min="7172" max="7172" width="12.296875" style="2" customWidth="1"/>
    <col min="7173" max="7173" width="10.69921875" style="2" customWidth="1"/>
    <col min="7174" max="7174" width="12.59765625" style="2" customWidth="1"/>
    <col min="7175" max="7175" width="8.5976562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30.3984375" style="2" customWidth="1"/>
    <col min="7427" max="7427" width="27.3984375" style="2" customWidth="1"/>
    <col min="7428" max="7428" width="12.296875" style="2" customWidth="1"/>
    <col min="7429" max="7429" width="10.69921875" style="2" customWidth="1"/>
    <col min="7430" max="7430" width="12.59765625" style="2" customWidth="1"/>
    <col min="7431" max="7431" width="8.5976562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30.3984375" style="2" customWidth="1"/>
    <col min="7683" max="7683" width="27.3984375" style="2" customWidth="1"/>
    <col min="7684" max="7684" width="12.296875" style="2" customWidth="1"/>
    <col min="7685" max="7685" width="10.69921875" style="2" customWidth="1"/>
    <col min="7686" max="7686" width="12.59765625" style="2" customWidth="1"/>
    <col min="7687" max="7687" width="8.5976562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30.3984375" style="2" customWidth="1"/>
    <col min="7939" max="7939" width="27.3984375" style="2" customWidth="1"/>
    <col min="7940" max="7940" width="12.296875" style="2" customWidth="1"/>
    <col min="7941" max="7941" width="10.69921875" style="2" customWidth="1"/>
    <col min="7942" max="7942" width="12.59765625" style="2" customWidth="1"/>
    <col min="7943" max="7943" width="8.5976562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30.3984375" style="2" customWidth="1"/>
    <col min="8195" max="8195" width="27.3984375" style="2" customWidth="1"/>
    <col min="8196" max="8196" width="12.296875" style="2" customWidth="1"/>
    <col min="8197" max="8197" width="10.69921875" style="2" customWidth="1"/>
    <col min="8198" max="8198" width="12.59765625" style="2" customWidth="1"/>
    <col min="8199" max="8199" width="8.5976562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30.3984375" style="2" customWidth="1"/>
    <col min="8451" max="8451" width="27.3984375" style="2" customWidth="1"/>
    <col min="8452" max="8452" width="12.296875" style="2" customWidth="1"/>
    <col min="8453" max="8453" width="10.69921875" style="2" customWidth="1"/>
    <col min="8454" max="8454" width="12.59765625" style="2" customWidth="1"/>
    <col min="8455" max="8455" width="8.5976562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30.3984375" style="2" customWidth="1"/>
    <col min="8707" max="8707" width="27.3984375" style="2" customWidth="1"/>
    <col min="8708" max="8708" width="12.296875" style="2" customWidth="1"/>
    <col min="8709" max="8709" width="10.69921875" style="2" customWidth="1"/>
    <col min="8710" max="8710" width="12.59765625" style="2" customWidth="1"/>
    <col min="8711" max="8711" width="8.5976562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30.3984375" style="2" customWidth="1"/>
    <col min="8963" max="8963" width="27.3984375" style="2" customWidth="1"/>
    <col min="8964" max="8964" width="12.296875" style="2" customWidth="1"/>
    <col min="8965" max="8965" width="10.69921875" style="2" customWidth="1"/>
    <col min="8966" max="8966" width="12.59765625" style="2" customWidth="1"/>
    <col min="8967" max="8967" width="8.5976562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30.3984375" style="2" customWidth="1"/>
    <col min="9219" max="9219" width="27.3984375" style="2" customWidth="1"/>
    <col min="9220" max="9220" width="12.296875" style="2" customWidth="1"/>
    <col min="9221" max="9221" width="10.69921875" style="2" customWidth="1"/>
    <col min="9222" max="9222" width="12.59765625" style="2" customWidth="1"/>
    <col min="9223" max="9223" width="8.5976562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30.3984375" style="2" customWidth="1"/>
    <col min="9475" max="9475" width="27.3984375" style="2" customWidth="1"/>
    <col min="9476" max="9476" width="12.296875" style="2" customWidth="1"/>
    <col min="9477" max="9477" width="10.69921875" style="2" customWidth="1"/>
    <col min="9478" max="9478" width="12.59765625" style="2" customWidth="1"/>
    <col min="9479" max="9479" width="8.5976562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30.3984375" style="2" customWidth="1"/>
    <col min="9731" max="9731" width="27.3984375" style="2" customWidth="1"/>
    <col min="9732" max="9732" width="12.296875" style="2" customWidth="1"/>
    <col min="9733" max="9733" width="10.69921875" style="2" customWidth="1"/>
    <col min="9734" max="9734" width="12.59765625" style="2" customWidth="1"/>
    <col min="9735" max="9735" width="8.5976562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30.3984375" style="2" customWidth="1"/>
    <col min="9987" max="9987" width="27.3984375" style="2" customWidth="1"/>
    <col min="9988" max="9988" width="12.296875" style="2" customWidth="1"/>
    <col min="9989" max="9989" width="10.69921875" style="2" customWidth="1"/>
    <col min="9990" max="9990" width="12.59765625" style="2" customWidth="1"/>
    <col min="9991" max="9991" width="8.5976562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30.3984375" style="2" customWidth="1"/>
    <col min="10243" max="10243" width="27.3984375" style="2" customWidth="1"/>
    <col min="10244" max="10244" width="12.296875" style="2" customWidth="1"/>
    <col min="10245" max="10245" width="10.69921875" style="2" customWidth="1"/>
    <col min="10246" max="10246" width="12.59765625" style="2" customWidth="1"/>
    <col min="10247" max="10247" width="8.5976562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30.3984375" style="2" customWidth="1"/>
    <col min="10499" max="10499" width="27.3984375" style="2" customWidth="1"/>
    <col min="10500" max="10500" width="12.296875" style="2" customWidth="1"/>
    <col min="10501" max="10501" width="10.69921875" style="2" customWidth="1"/>
    <col min="10502" max="10502" width="12.59765625" style="2" customWidth="1"/>
    <col min="10503" max="10503" width="8.5976562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30.3984375" style="2" customWidth="1"/>
    <col min="10755" max="10755" width="27.3984375" style="2" customWidth="1"/>
    <col min="10756" max="10756" width="12.296875" style="2" customWidth="1"/>
    <col min="10757" max="10757" width="10.69921875" style="2" customWidth="1"/>
    <col min="10758" max="10758" width="12.59765625" style="2" customWidth="1"/>
    <col min="10759" max="10759" width="8.5976562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30.3984375" style="2" customWidth="1"/>
    <col min="11011" max="11011" width="27.3984375" style="2" customWidth="1"/>
    <col min="11012" max="11012" width="12.296875" style="2" customWidth="1"/>
    <col min="11013" max="11013" width="10.69921875" style="2" customWidth="1"/>
    <col min="11014" max="11014" width="12.59765625" style="2" customWidth="1"/>
    <col min="11015" max="11015" width="8.5976562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30.3984375" style="2" customWidth="1"/>
    <col min="11267" max="11267" width="27.3984375" style="2" customWidth="1"/>
    <col min="11268" max="11268" width="12.296875" style="2" customWidth="1"/>
    <col min="11269" max="11269" width="10.69921875" style="2" customWidth="1"/>
    <col min="11270" max="11270" width="12.59765625" style="2" customWidth="1"/>
    <col min="11271" max="11271" width="8.5976562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30.3984375" style="2" customWidth="1"/>
    <col min="11523" max="11523" width="27.3984375" style="2" customWidth="1"/>
    <col min="11524" max="11524" width="12.296875" style="2" customWidth="1"/>
    <col min="11525" max="11525" width="10.69921875" style="2" customWidth="1"/>
    <col min="11526" max="11526" width="12.59765625" style="2" customWidth="1"/>
    <col min="11527" max="11527" width="8.5976562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30.3984375" style="2" customWidth="1"/>
    <col min="11779" max="11779" width="27.3984375" style="2" customWidth="1"/>
    <col min="11780" max="11780" width="12.296875" style="2" customWidth="1"/>
    <col min="11781" max="11781" width="10.69921875" style="2" customWidth="1"/>
    <col min="11782" max="11782" width="12.59765625" style="2" customWidth="1"/>
    <col min="11783" max="11783" width="8.5976562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30.3984375" style="2" customWidth="1"/>
    <col min="12035" max="12035" width="27.3984375" style="2" customWidth="1"/>
    <col min="12036" max="12036" width="12.296875" style="2" customWidth="1"/>
    <col min="12037" max="12037" width="10.69921875" style="2" customWidth="1"/>
    <col min="12038" max="12038" width="12.59765625" style="2" customWidth="1"/>
    <col min="12039" max="12039" width="8.5976562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30.3984375" style="2" customWidth="1"/>
    <col min="12291" max="12291" width="27.3984375" style="2" customWidth="1"/>
    <col min="12292" max="12292" width="12.296875" style="2" customWidth="1"/>
    <col min="12293" max="12293" width="10.69921875" style="2" customWidth="1"/>
    <col min="12294" max="12294" width="12.59765625" style="2" customWidth="1"/>
    <col min="12295" max="12295" width="8.5976562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30.3984375" style="2" customWidth="1"/>
    <col min="12547" max="12547" width="27.3984375" style="2" customWidth="1"/>
    <col min="12548" max="12548" width="12.296875" style="2" customWidth="1"/>
    <col min="12549" max="12549" width="10.69921875" style="2" customWidth="1"/>
    <col min="12550" max="12550" width="12.59765625" style="2" customWidth="1"/>
    <col min="12551" max="12551" width="8.5976562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30.3984375" style="2" customWidth="1"/>
    <col min="12803" max="12803" width="27.3984375" style="2" customWidth="1"/>
    <col min="12804" max="12804" width="12.296875" style="2" customWidth="1"/>
    <col min="12805" max="12805" width="10.69921875" style="2" customWidth="1"/>
    <col min="12806" max="12806" width="12.59765625" style="2" customWidth="1"/>
    <col min="12807" max="12807" width="8.5976562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30.3984375" style="2" customWidth="1"/>
    <col min="13059" max="13059" width="27.3984375" style="2" customWidth="1"/>
    <col min="13060" max="13060" width="12.296875" style="2" customWidth="1"/>
    <col min="13061" max="13061" width="10.69921875" style="2" customWidth="1"/>
    <col min="13062" max="13062" width="12.59765625" style="2" customWidth="1"/>
    <col min="13063" max="13063" width="8.5976562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30.3984375" style="2" customWidth="1"/>
    <col min="13315" max="13315" width="27.3984375" style="2" customWidth="1"/>
    <col min="13316" max="13316" width="12.296875" style="2" customWidth="1"/>
    <col min="13317" max="13317" width="10.69921875" style="2" customWidth="1"/>
    <col min="13318" max="13318" width="12.59765625" style="2" customWidth="1"/>
    <col min="13319" max="13319" width="8.5976562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30.3984375" style="2" customWidth="1"/>
    <col min="13571" max="13571" width="27.3984375" style="2" customWidth="1"/>
    <col min="13572" max="13572" width="12.296875" style="2" customWidth="1"/>
    <col min="13573" max="13573" width="10.69921875" style="2" customWidth="1"/>
    <col min="13574" max="13574" width="12.59765625" style="2" customWidth="1"/>
    <col min="13575" max="13575" width="8.5976562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30.3984375" style="2" customWidth="1"/>
    <col min="13827" max="13827" width="27.3984375" style="2" customWidth="1"/>
    <col min="13828" max="13828" width="12.296875" style="2" customWidth="1"/>
    <col min="13829" max="13829" width="10.69921875" style="2" customWidth="1"/>
    <col min="13830" max="13830" width="12.59765625" style="2" customWidth="1"/>
    <col min="13831" max="13831" width="8.5976562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30.3984375" style="2" customWidth="1"/>
    <col min="14083" max="14083" width="27.3984375" style="2" customWidth="1"/>
    <col min="14084" max="14084" width="12.296875" style="2" customWidth="1"/>
    <col min="14085" max="14085" width="10.69921875" style="2" customWidth="1"/>
    <col min="14086" max="14086" width="12.59765625" style="2" customWidth="1"/>
    <col min="14087" max="14087" width="8.5976562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30.3984375" style="2" customWidth="1"/>
    <col min="14339" max="14339" width="27.3984375" style="2" customWidth="1"/>
    <col min="14340" max="14340" width="12.296875" style="2" customWidth="1"/>
    <col min="14341" max="14341" width="10.69921875" style="2" customWidth="1"/>
    <col min="14342" max="14342" width="12.59765625" style="2" customWidth="1"/>
    <col min="14343" max="14343" width="8.5976562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30.3984375" style="2" customWidth="1"/>
    <col min="14595" max="14595" width="27.3984375" style="2" customWidth="1"/>
    <col min="14596" max="14596" width="12.296875" style="2" customWidth="1"/>
    <col min="14597" max="14597" width="10.69921875" style="2" customWidth="1"/>
    <col min="14598" max="14598" width="12.59765625" style="2" customWidth="1"/>
    <col min="14599" max="14599" width="8.5976562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30.3984375" style="2" customWidth="1"/>
    <col min="14851" max="14851" width="27.3984375" style="2" customWidth="1"/>
    <col min="14852" max="14852" width="12.296875" style="2" customWidth="1"/>
    <col min="14853" max="14853" width="10.69921875" style="2" customWidth="1"/>
    <col min="14854" max="14854" width="12.59765625" style="2" customWidth="1"/>
    <col min="14855" max="14855" width="8.5976562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30.3984375" style="2" customWidth="1"/>
    <col min="15107" max="15107" width="27.3984375" style="2" customWidth="1"/>
    <col min="15108" max="15108" width="12.296875" style="2" customWidth="1"/>
    <col min="15109" max="15109" width="10.69921875" style="2" customWidth="1"/>
    <col min="15110" max="15110" width="12.59765625" style="2" customWidth="1"/>
    <col min="15111" max="15111" width="8.5976562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30.3984375" style="2" customWidth="1"/>
    <col min="15363" max="15363" width="27.3984375" style="2" customWidth="1"/>
    <col min="15364" max="15364" width="12.296875" style="2" customWidth="1"/>
    <col min="15365" max="15365" width="10.69921875" style="2" customWidth="1"/>
    <col min="15366" max="15366" width="12.59765625" style="2" customWidth="1"/>
    <col min="15367" max="15367" width="8.5976562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30.3984375" style="2" customWidth="1"/>
    <col min="15619" max="15619" width="27.3984375" style="2" customWidth="1"/>
    <col min="15620" max="15620" width="12.296875" style="2" customWidth="1"/>
    <col min="15621" max="15621" width="10.69921875" style="2" customWidth="1"/>
    <col min="15622" max="15622" width="12.59765625" style="2" customWidth="1"/>
    <col min="15623" max="15623" width="8.5976562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30.3984375" style="2" customWidth="1"/>
    <col min="15875" max="15875" width="27.3984375" style="2" customWidth="1"/>
    <col min="15876" max="15876" width="12.296875" style="2" customWidth="1"/>
    <col min="15877" max="15877" width="10.69921875" style="2" customWidth="1"/>
    <col min="15878" max="15878" width="12.59765625" style="2" customWidth="1"/>
    <col min="15879" max="15879" width="8.5976562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30.3984375" style="2" customWidth="1"/>
    <col min="16131" max="16131" width="27.3984375" style="2" customWidth="1"/>
    <col min="16132" max="16132" width="12.296875" style="2" customWidth="1"/>
    <col min="16133" max="16133" width="10.69921875" style="2" customWidth="1"/>
    <col min="16134" max="16134" width="12.59765625" style="2" customWidth="1"/>
    <col min="16135" max="16135" width="8.5976562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42826</v>
      </c>
    </row>
    <row r="3" spans="2:9" ht="15.7" customHeight="1" x14ac:dyDescent="0.25">
      <c r="C3" s="3"/>
    </row>
    <row r="4" spans="2:9" ht="15" customHeight="1" x14ac:dyDescent="0.25">
      <c r="B4" s="62" t="s">
        <v>1</v>
      </c>
      <c r="D4" s="8" t="s">
        <v>201</v>
      </c>
      <c r="E4" s="8" t="s">
        <v>202</v>
      </c>
      <c r="F4" s="8" t="s">
        <v>203</v>
      </c>
      <c r="G4" s="61" t="s">
        <v>435</v>
      </c>
    </row>
    <row r="5" spans="2:9" ht="11.95" customHeight="1" x14ac:dyDescent="0.25">
      <c r="B5" s="63" t="s">
        <v>3</v>
      </c>
      <c r="C5" s="2" t="s">
        <v>4</v>
      </c>
      <c r="D5" s="65">
        <v>578</v>
      </c>
      <c r="E5" s="65"/>
      <c r="F5" s="65">
        <v>578</v>
      </c>
      <c r="G5" s="5" t="s">
        <v>5</v>
      </c>
    </row>
    <row r="6" spans="2:9" ht="11.95" customHeight="1" x14ac:dyDescent="0.25">
      <c r="B6" s="63" t="s">
        <v>3</v>
      </c>
      <c r="C6" s="2" t="s">
        <v>436</v>
      </c>
      <c r="D6" s="65">
        <v>231.88</v>
      </c>
      <c r="E6" s="65"/>
      <c r="F6" s="65">
        <v>231.88</v>
      </c>
      <c r="G6" s="5">
        <v>108581</v>
      </c>
    </row>
    <row r="7" spans="2:9" ht="11.95" customHeight="1" x14ac:dyDescent="0.25">
      <c r="B7" s="63" t="s">
        <v>114</v>
      </c>
      <c r="C7" s="2" t="s">
        <v>437</v>
      </c>
      <c r="D7" s="65">
        <v>128.65</v>
      </c>
      <c r="E7" s="65">
        <v>25.73</v>
      </c>
      <c r="F7" s="65">
        <v>154.38</v>
      </c>
      <c r="G7" s="5">
        <v>203146</v>
      </c>
      <c r="H7" s="12"/>
    </row>
    <row r="8" spans="2:9" ht="11.95" customHeight="1" x14ac:dyDescent="0.25">
      <c r="B8" s="63" t="s">
        <v>114</v>
      </c>
      <c r="C8" s="2" t="s">
        <v>438</v>
      </c>
      <c r="D8" s="65">
        <v>1501.32</v>
      </c>
      <c r="E8" s="65">
        <v>300.26</v>
      </c>
      <c r="F8" s="65">
        <v>1801.58</v>
      </c>
      <c r="G8" s="5">
        <v>108582</v>
      </c>
    </row>
    <row r="9" spans="2:9" ht="11.95" customHeight="1" x14ac:dyDescent="0.25">
      <c r="B9" s="63" t="s">
        <v>6</v>
      </c>
      <c r="C9" s="2" t="s">
        <v>439</v>
      </c>
      <c r="D9" s="11">
        <v>52.95</v>
      </c>
      <c r="E9" s="11">
        <v>10.59</v>
      </c>
      <c r="F9" s="11">
        <v>63.54</v>
      </c>
      <c r="G9" s="5" t="s">
        <v>5</v>
      </c>
      <c r="H9" s="12"/>
    </row>
    <row r="10" spans="2:9" ht="11.95" customHeight="1" x14ac:dyDescent="0.25">
      <c r="B10" s="63" t="s">
        <v>6</v>
      </c>
      <c r="C10" s="2" t="s">
        <v>439</v>
      </c>
      <c r="D10" s="11">
        <v>20.260000000000002</v>
      </c>
      <c r="E10" s="11">
        <v>4.05</v>
      </c>
      <c r="F10" s="11">
        <v>24.31</v>
      </c>
      <c r="G10" s="5" t="s">
        <v>5</v>
      </c>
      <c r="H10" s="12"/>
    </row>
    <row r="11" spans="2:9" ht="11.95" customHeight="1" x14ac:dyDescent="0.25">
      <c r="B11" s="63" t="s">
        <v>350</v>
      </c>
      <c r="C11" s="2" t="s">
        <v>440</v>
      </c>
      <c r="D11" s="11">
        <v>120</v>
      </c>
      <c r="E11" s="11">
        <v>24</v>
      </c>
      <c r="F11" s="11">
        <v>144</v>
      </c>
      <c r="G11" s="5">
        <v>203147</v>
      </c>
      <c r="H11" s="12"/>
    </row>
    <row r="12" spans="2:9" ht="11.95" customHeight="1" x14ac:dyDescent="0.25">
      <c r="B12" s="63" t="s">
        <v>8</v>
      </c>
      <c r="C12" s="2" t="s">
        <v>441</v>
      </c>
      <c r="D12" s="11">
        <v>15</v>
      </c>
      <c r="E12" s="11">
        <v>3</v>
      </c>
      <c r="F12" s="11">
        <v>18</v>
      </c>
      <c r="G12" s="5" t="s">
        <v>5</v>
      </c>
      <c r="H12" s="12"/>
    </row>
    <row r="13" spans="2:9" ht="11.95" customHeight="1" x14ac:dyDescent="0.25">
      <c r="B13" s="63" t="s">
        <v>442</v>
      </c>
      <c r="C13" s="2" t="s">
        <v>443</v>
      </c>
      <c r="D13" s="11">
        <v>70</v>
      </c>
      <c r="E13" s="11"/>
      <c r="F13" s="11">
        <v>70</v>
      </c>
      <c r="G13" s="5">
        <v>108583</v>
      </c>
    </row>
    <row r="14" spans="2:9" ht="12.85" customHeight="1" x14ac:dyDescent="0.25">
      <c r="D14" s="13">
        <f>SUM(D5:D13)</f>
        <v>2718.06</v>
      </c>
      <c r="E14" s="13">
        <f>SUM(E5:E13)</f>
        <v>367.63</v>
      </c>
      <c r="F14" s="13">
        <f>SUM(F5:F13)</f>
        <v>3085.69</v>
      </c>
      <c r="I14" s="2" t="s">
        <v>10</v>
      </c>
    </row>
    <row r="15" spans="2:9" x14ac:dyDescent="0.25">
      <c r="B15" s="62" t="s">
        <v>11</v>
      </c>
      <c r="D15" s="14"/>
      <c r="E15" s="14"/>
      <c r="F15" s="14"/>
    </row>
    <row r="16" spans="2:9" x14ac:dyDescent="0.25">
      <c r="B16" s="63" t="s">
        <v>444</v>
      </c>
      <c r="C16" s="2" t="s">
        <v>15</v>
      </c>
      <c r="D16" s="14">
        <v>29.25</v>
      </c>
      <c r="E16" s="14">
        <v>5.85</v>
      </c>
      <c r="F16" s="14">
        <v>35.1</v>
      </c>
      <c r="G16" s="5">
        <v>203148</v>
      </c>
      <c r="H16" s="12"/>
    </row>
    <row r="17" spans="2:12" x14ac:dyDescent="0.25">
      <c r="B17" s="63" t="s">
        <v>107</v>
      </c>
      <c r="C17" s="2" t="s">
        <v>445</v>
      </c>
      <c r="D17" s="14">
        <v>1871.55</v>
      </c>
      <c r="E17" s="14"/>
      <c r="F17" s="14">
        <v>1871.55</v>
      </c>
      <c r="G17" s="5">
        <v>108584</v>
      </c>
    </row>
    <row r="18" spans="2:12" x14ac:dyDescent="0.25">
      <c r="B18" s="63" t="s">
        <v>446</v>
      </c>
      <c r="C18" s="2" t="s">
        <v>447</v>
      </c>
      <c r="D18" s="14">
        <v>6892.01</v>
      </c>
      <c r="E18" s="14"/>
      <c r="F18" s="14">
        <v>6892.01</v>
      </c>
      <c r="G18" s="5">
        <v>108585</v>
      </c>
    </row>
    <row r="19" spans="2:12" x14ac:dyDescent="0.25">
      <c r="B19" s="63" t="s">
        <v>12</v>
      </c>
      <c r="C19" s="2" t="s">
        <v>13</v>
      </c>
      <c r="D19" s="15">
        <v>9.0500000000000007</v>
      </c>
      <c r="E19" s="15"/>
      <c r="F19" s="15">
        <v>9.0500000000000007</v>
      </c>
      <c r="G19" s="5" t="s">
        <v>5</v>
      </c>
    </row>
    <row r="20" spans="2:12" x14ac:dyDescent="0.25">
      <c r="B20" s="63" t="s">
        <v>16</v>
      </c>
      <c r="C20" s="2" t="s">
        <v>17</v>
      </c>
      <c r="D20" s="15">
        <v>26.76</v>
      </c>
      <c r="E20" s="15">
        <v>5.36</v>
      </c>
      <c r="F20" s="15">
        <v>32.119999999999997</v>
      </c>
      <c r="G20" s="5">
        <v>203149</v>
      </c>
      <c r="H20" s="12"/>
    </row>
    <row r="21" spans="2:12" x14ac:dyDescent="0.25">
      <c r="B21" s="2" t="s">
        <v>18</v>
      </c>
      <c r="C21" s="2" t="s">
        <v>19</v>
      </c>
      <c r="D21" s="16">
        <v>81.91</v>
      </c>
      <c r="E21" s="16">
        <v>16.38</v>
      </c>
      <c r="F21" s="16">
        <v>98.29</v>
      </c>
      <c r="G21" s="17" t="s">
        <v>5</v>
      </c>
    </row>
    <row r="22" spans="2:12" x14ac:dyDescent="0.25">
      <c r="B22" s="2" t="s">
        <v>8</v>
      </c>
      <c r="C22" s="2" t="s">
        <v>448</v>
      </c>
      <c r="D22" s="15">
        <v>97.02</v>
      </c>
      <c r="E22" s="15">
        <v>19.399999999999999</v>
      </c>
      <c r="F22" s="15">
        <v>116.42</v>
      </c>
      <c r="G22" s="17" t="s">
        <v>5</v>
      </c>
      <c r="H22" s="12"/>
    </row>
    <row r="23" spans="2:12" x14ac:dyDescent="0.25">
      <c r="B23" s="63" t="s">
        <v>23</v>
      </c>
      <c r="C23" s="2" t="s">
        <v>131</v>
      </c>
      <c r="D23" s="15">
        <v>10.17</v>
      </c>
      <c r="E23" s="15">
        <v>2.0299999999999998</v>
      </c>
      <c r="F23" s="15">
        <v>12.2</v>
      </c>
      <c r="G23" s="17">
        <v>108586</v>
      </c>
      <c r="J23" s="16"/>
      <c r="K23" s="16"/>
      <c r="L23" s="16"/>
    </row>
    <row r="24" spans="2:12" x14ac:dyDescent="0.25">
      <c r="B24" s="63" t="s">
        <v>23</v>
      </c>
      <c r="C24" s="2" t="s">
        <v>391</v>
      </c>
      <c r="D24" s="15">
        <v>68.87</v>
      </c>
      <c r="E24" s="15">
        <v>2.57</v>
      </c>
      <c r="F24" s="15">
        <v>71.44</v>
      </c>
      <c r="G24" s="17">
        <v>108586</v>
      </c>
      <c r="J24" s="16"/>
      <c r="K24" s="16"/>
      <c r="L24" s="16"/>
    </row>
    <row r="25" spans="2:12" x14ac:dyDescent="0.25">
      <c r="B25" s="63" t="s">
        <v>107</v>
      </c>
      <c r="C25" s="2" t="s">
        <v>2085</v>
      </c>
      <c r="D25" s="15">
        <v>50</v>
      </c>
      <c r="E25" s="15"/>
      <c r="F25" s="15">
        <v>50</v>
      </c>
      <c r="G25" s="17">
        <v>108584</v>
      </c>
      <c r="J25" s="16"/>
      <c r="K25" s="16"/>
      <c r="L25" s="16"/>
    </row>
    <row r="26" spans="2:12" x14ac:dyDescent="0.25">
      <c r="B26" s="63" t="s">
        <v>449</v>
      </c>
      <c r="C26" s="2" t="s">
        <v>450</v>
      </c>
      <c r="D26" s="16">
        <v>35</v>
      </c>
      <c r="E26" s="16"/>
      <c r="F26" s="16">
        <v>35</v>
      </c>
      <c r="G26" s="17">
        <v>108587</v>
      </c>
      <c r="J26" s="16"/>
      <c r="K26" s="16"/>
      <c r="L26" s="16"/>
    </row>
    <row r="27" spans="2:12" x14ac:dyDescent="0.25">
      <c r="B27" s="63" t="s">
        <v>451</v>
      </c>
      <c r="C27" s="2" t="s">
        <v>452</v>
      </c>
      <c r="D27" s="16">
        <v>98.5</v>
      </c>
      <c r="E27" s="16">
        <v>19.7</v>
      </c>
      <c r="F27" s="16">
        <v>118.2</v>
      </c>
      <c r="G27" s="17">
        <v>108588</v>
      </c>
      <c r="J27" s="16"/>
      <c r="K27" s="16"/>
      <c r="L27" s="16"/>
    </row>
    <row r="28" spans="2:12" x14ac:dyDescent="0.25">
      <c r="D28" s="13">
        <f>SUM(D16:D27)</f>
        <v>9270.09</v>
      </c>
      <c r="E28" s="13">
        <f>SUM(E16:E27)</f>
        <v>71.289999999999992</v>
      </c>
      <c r="F28" s="13">
        <f>SUM(F16:F27)</f>
        <v>9341.3800000000028</v>
      </c>
    </row>
    <row r="29" spans="2:12" x14ac:dyDescent="0.25">
      <c r="B29" s="62" t="s">
        <v>26</v>
      </c>
      <c r="D29" s="14"/>
      <c r="E29" s="14"/>
      <c r="F29" s="14"/>
    </row>
    <row r="30" spans="2:12" x14ac:dyDescent="0.25">
      <c r="B30" s="63" t="s">
        <v>3</v>
      </c>
      <c r="C30" s="2" t="s">
        <v>4</v>
      </c>
      <c r="D30" s="14">
        <v>440</v>
      </c>
      <c r="E30" s="14"/>
      <c r="F30" s="14">
        <v>440</v>
      </c>
      <c r="G30" s="5" t="s">
        <v>5</v>
      </c>
    </row>
    <row r="31" spans="2:12" x14ac:dyDescent="0.25">
      <c r="B31" s="63" t="s">
        <v>3</v>
      </c>
      <c r="C31" s="2" t="s">
        <v>436</v>
      </c>
      <c r="D31" s="14">
        <v>157.5</v>
      </c>
      <c r="E31" s="14"/>
      <c r="F31" s="14">
        <v>157.5</v>
      </c>
      <c r="G31" s="5">
        <v>108581</v>
      </c>
    </row>
    <row r="32" spans="2:12" x14ac:dyDescent="0.25">
      <c r="B32" s="63" t="s">
        <v>6</v>
      </c>
      <c r="C32" s="2" t="s">
        <v>439</v>
      </c>
      <c r="D32" s="15">
        <v>77.209999999999994</v>
      </c>
      <c r="E32" s="15">
        <v>15.44</v>
      </c>
      <c r="F32" s="15">
        <v>92.65</v>
      </c>
      <c r="G32" s="5" t="s">
        <v>5</v>
      </c>
      <c r="H32" s="12"/>
    </row>
    <row r="33" spans="1:8" x14ac:dyDescent="0.25">
      <c r="B33" s="63" t="s">
        <v>444</v>
      </c>
      <c r="C33" s="2" t="s">
        <v>453</v>
      </c>
      <c r="D33" s="15">
        <v>16.7</v>
      </c>
      <c r="E33" s="15">
        <v>3.34</v>
      </c>
      <c r="F33" s="15">
        <v>20.04</v>
      </c>
      <c r="G33" s="5">
        <v>203148</v>
      </c>
      <c r="H33" s="12"/>
    </row>
    <row r="34" spans="1:8" x14ac:dyDescent="0.25">
      <c r="B34" s="63" t="s">
        <v>454</v>
      </c>
      <c r="C34" s="2" t="s">
        <v>455</v>
      </c>
      <c r="D34" s="15">
        <v>49</v>
      </c>
      <c r="E34" s="15"/>
      <c r="F34" s="15">
        <v>49</v>
      </c>
      <c r="G34" s="5">
        <v>203150</v>
      </c>
      <c r="H34" s="12"/>
    </row>
    <row r="35" spans="1:8" x14ac:dyDescent="0.25">
      <c r="B35" s="18" t="s">
        <v>30</v>
      </c>
      <c r="C35" s="2" t="s">
        <v>31</v>
      </c>
      <c r="D35" s="40">
        <v>10</v>
      </c>
      <c r="E35" s="16">
        <v>2</v>
      </c>
      <c r="F35" s="16">
        <v>12</v>
      </c>
      <c r="G35" s="5" t="s">
        <v>5</v>
      </c>
    </row>
    <row r="36" spans="1:8" x14ac:dyDescent="0.25">
      <c r="B36" s="18" t="s">
        <v>282</v>
      </c>
      <c r="C36" s="2" t="s">
        <v>456</v>
      </c>
      <c r="D36" s="40">
        <v>59.84</v>
      </c>
      <c r="E36" s="16"/>
      <c r="F36" s="16">
        <v>59.84</v>
      </c>
      <c r="G36" s="5">
        <v>203151</v>
      </c>
      <c r="H36" s="12"/>
    </row>
    <row r="37" spans="1:8" x14ac:dyDescent="0.25">
      <c r="B37" s="63" t="s">
        <v>37</v>
      </c>
      <c r="C37" s="2" t="s">
        <v>457</v>
      </c>
      <c r="D37" s="15">
        <v>89.35</v>
      </c>
      <c r="E37" s="15">
        <v>4.47</v>
      </c>
      <c r="F37" s="15">
        <v>93.82</v>
      </c>
      <c r="G37" s="5">
        <v>203152</v>
      </c>
      <c r="H37" s="12"/>
    </row>
    <row r="38" spans="1:8" s="20" customFormat="1" x14ac:dyDescent="0.25">
      <c r="A38" s="19"/>
      <c r="C38" s="21"/>
      <c r="D38" s="13">
        <f>SUM(D30:D37)</f>
        <v>899.60000000000014</v>
      </c>
      <c r="E38" s="13">
        <f>SUM(E30:E37)</f>
        <v>25.25</v>
      </c>
      <c r="F38" s="13">
        <f>SUM(F30:F37)</f>
        <v>924.84999999999991</v>
      </c>
      <c r="G38" s="22" t="s">
        <v>10</v>
      </c>
      <c r="H38" s="19"/>
    </row>
    <row r="39" spans="1:8" x14ac:dyDescent="0.25">
      <c r="B39" s="62" t="s">
        <v>39</v>
      </c>
      <c r="D39" s="14"/>
      <c r="E39" s="14"/>
      <c r="F39" s="14"/>
    </row>
    <row r="40" spans="1:8" x14ac:dyDescent="0.25">
      <c r="B40" s="63" t="s">
        <v>3</v>
      </c>
      <c r="C40" s="2" t="s">
        <v>4</v>
      </c>
      <c r="D40" s="14">
        <v>179.4</v>
      </c>
      <c r="E40" s="14"/>
      <c r="F40" s="14">
        <v>179.4</v>
      </c>
      <c r="G40" s="5" t="s">
        <v>5</v>
      </c>
    </row>
    <row r="41" spans="1:8" x14ac:dyDescent="0.25">
      <c r="B41" s="63" t="s">
        <v>3</v>
      </c>
      <c r="C41" s="2" t="s">
        <v>436</v>
      </c>
      <c r="D41" s="14">
        <v>73.5</v>
      </c>
      <c r="E41" s="14"/>
      <c r="F41" s="14">
        <v>73.5</v>
      </c>
      <c r="G41" s="5">
        <v>108581</v>
      </c>
    </row>
    <row r="42" spans="1:8" x14ac:dyDescent="0.25">
      <c r="B42" s="63" t="s">
        <v>114</v>
      </c>
      <c r="C42" s="2" t="s">
        <v>437</v>
      </c>
      <c r="D42" s="14">
        <v>140.6</v>
      </c>
      <c r="E42" s="14">
        <v>28.12</v>
      </c>
      <c r="F42" s="14">
        <v>168.72</v>
      </c>
      <c r="G42" s="5">
        <v>203146</v>
      </c>
      <c r="H42" s="12"/>
    </row>
    <row r="43" spans="1:8" x14ac:dyDescent="0.25">
      <c r="B43" s="63" t="s">
        <v>114</v>
      </c>
      <c r="C43" s="2" t="s">
        <v>438</v>
      </c>
      <c r="D43" s="14">
        <v>297.60000000000002</v>
      </c>
      <c r="E43" s="14">
        <v>59.52</v>
      </c>
      <c r="F43" s="14">
        <v>357.12</v>
      </c>
      <c r="G43" s="5">
        <v>108582</v>
      </c>
    </row>
    <row r="44" spans="1:8" x14ac:dyDescent="0.25">
      <c r="B44" s="63" t="s">
        <v>40</v>
      </c>
      <c r="C44" s="2" t="s">
        <v>458</v>
      </c>
      <c r="D44" s="11">
        <v>520</v>
      </c>
      <c r="E44" s="11">
        <v>104</v>
      </c>
      <c r="F44" s="11">
        <v>624</v>
      </c>
      <c r="G44" s="5">
        <v>108589</v>
      </c>
    </row>
    <row r="45" spans="1:8" x14ac:dyDescent="0.25">
      <c r="B45" s="63" t="s">
        <v>459</v>
      </c>
      <c r="C45" s="2" t="s">
        <v>460</v>
      </c>
      <c r="D45" s="11">
        <v>2835</v>
      </c>
      <c r="E45" s="11">
        <v>567</v>
      </c>
      <c r="F45" s="11">
        <v>3402</v>
      </c>
      <c r="G45" s="5">
        <v>108590</v>
      </c>
    </row>
    <row r="46" spans="1:8" x14ac:dyDescent="0.25">
      <c r="B46" s="63" t="s">
        <v>37</v>
      </c>
      <c r="C46" s="2" t="s">
        <v>457</v>
      </c>
      <c r="D46" s="11">
        <v>78.180000000000007</v>
      </c>
      <c r="E46" s="11">
        <v>3.91</v>
      </c>
      <c r="F46" s="11">
        <v>82.09</v>
      </c>
      <c r="G46" s="5">
        <v>203152</v>
      </c>
      <c r="H46" s="12"/>
    </row>
    <row r="47" spans="1:8" x14ac:dyDescent="0.25">
      <c r="B47" s="63" t="s">
        <v>282</v>
      </c>
      <c r="C47" s="2" t="s">
        <v>490</v>
      </c>
      <c r="D47" s="14">
        <v>40.44</v>
      </c>
      <c r="E47" s="14"/>
      <c r="F47" s="14">
        <v>40.44</v>
      </c>
      <c r="G47" s="5">
        <v>203156</v>
      </c>
      <c r="H47" s="12"/>
    </row>
    <row r="48" spans="1:8" x14ac:dyDescent="0.25">
      <c r="B48" s="63" t="s">
        <v>44</v>
      </c>
      <c r="C48" s="2" t="s">
        <v>461</v>
      </c>
      <c r="D48" s="11">
        <v>76.61</v>
      </c>
      <c r="E48" s="11">
        <v>15.32</v>
      </c>
      <c r="F48" s="11">
        <v>91.93</v>
      </c>
      <c r="G48" s="23" t="s">
        <v>5</v>
      </c>
      <c r="H48" s="12"/>
    </row>
    <row r="49" spans="2:8" x14ac:dyDescent="0.25">
      <c r="B49" s="24"/>
      <c r="C49" s="20"/>
      <c r="D49" s="13">
        <f>SUM(D40:D48)</f>
        <v>4241.329999999999</v>
      </c>
      <c r="E49" s="13">
        <f>SUM(E40:E48)</f>
        <v>777.87</v>
      </c>
      <c r="F49" s="13">
        <f>SUM(F40:F48)</f>
        <v>5019.2</v>
      </c>
    </row>
    <row r="50" spans="2:8" x14ac:dyDescent="0.25">
      <c r="B50" s="62" t="s">
        <v>46</v>
      </c>
      <c r="D50" s="25"/>
      <c r="E50" s="25"/>
      <c r="F50" s="25"/>
    </row>
    <row r="51" spans="2:8" x14ac:dyDescent="0.25">
      <c r="B51" s="63"/>
      <c r="D51" s="25"/>
      <c r="E51" s="25"/>
      <c r="F51" s="25"/>
    </row>
    <row r="52" spans="2:8" x14ac:dyDescent="0.25">
      <c r="D52" s="13">
        <f>D51</f>
        <v>0</v>
      </c>
      <c r="E52" s="13">
        <f>E51</f>
        <v>0</v>
      </c>
      <c r="F52" s="13">
        <f>F51</f>
        <v>0</v>
      </c>
    </row>
    <row r="53" spans="2:8" x14ac:dyDescent="0.25">
      <c r="B53" s="62" t="s">
        <v>47</v>
      </c>
      <c r="D53" s="25"/>
      <c r="E53" s="25"/>
      <c r="F53" s="25"/>
    </row>
    <row r="54" spans="2:8" x14ac:dyDescent="0.25">
      <c r="B54" s="63" t="s">
        <v>48</v>
      </c>
      <c r="C54" s="2" t="s">
        <v>462</v>
      </c>
      <c r="D54" s="25">
        <v>25</v>
      </c>
      <c r="E54" s="25">
        <v>5</v>
      </c>
      <c r="F54" s="25">
        <v>30</v>
      </c>
      <c r="G54" s="5">
        <v>203153</v>
      </c>
      <c r="H54" s="12"/>
    </row>
    <row r="55" spans="2:8" x14ac:dyDescent="0.25">
      <c r="B55" s="63" t="s">
        <v>114</v>
      </c>
      <c r="C55" s="2" t="s">
        <v>438</v>
      </c>
      <c r="D55" s="25">
        <v>87.76</v>
      </c>
      <c r="E55" s="25">
        <v>17.55</v>
      </c>
      <c r="F55" s="25">
        <v>105.31</v>
      </c>
      <c r="G55" s="5">
        <v>108582</v>
      </c>
    </row>
    <row r="56" spans="2:8" x14ac:dyDescent="0.25">
      <c r="D56" s="13">
        <f>SUM(D54:D55)</f>
        <v>112.76</v>
      </c>
      <c r="E56" s="13">
        <f>SUM(E54:E55)</f>
        <v>22.55</v>
      </c>
      <c r="F56" s="13">
        <f>SUM(F54:F55)</f>
        <v>135.31</v>
      </c>
    </row>
    <row r="57" spans="2:8" x14ac:dyDescent="0.25">
      <c r="B57" s="494" t="s">
        <v>53</v>
      </c>
      <c r="C57" s="495"/>
      <c r="D57" s="25"/>
      <c r="E57" s="25"/>
      <c r="F57" s="25"/>
    </row>
    <row r="58" spans="2:8" x14ac:dyDescent="0.25">
      <c r="B58" s="63"/>
      <c r="C58" s="63"/>
      <c r="D58" s="25"/>
      <c r="E58" s="25"/>
      <c r="F58" s="25"/>
    </row>
    <row r="59" spans="2:8" x14ac:dyDescent="0.25">
      <c r="D59" s="13">
        <f>SUM(D57:D58)</f>
        <v>0</v>
      </c>
      <c r="E59" s="13">
        <f>SUM(E57:E58)</f>
        <v>0</v>
      </c>
      <c r="F59" s="13">
        <f>SUM(F57:F58)</f>
        <v>0</v>
      </c>
    </row>
    <row r="60" spans="2:8" x14ac:dyDescent="0.25">
      <c r="B60" s="62" t="s">
        <v>54</v>
      </c>
      <c r="D60" s="25"/>
      <c r="E60" s="25"/>
      <c r="F60" s="25"/>
    </row>
    <row r="61" spans="2:8" x14ac:dyDescent="0.25">
      <c r="B61" s="63" t="s">
        <v>48</v>
      </c>
      <c r="C61" s="2" t="s">
        <v>463</v>
      </c>
      <c r="D61" s="25">
        <v>986</v>
      </c>
      <c r="E61" s="25">
        <v>197.2</v>
      </c>
      <c r="F61" s="25">
        <v>1183.2</v>
      </c>
      <c r="G61" s="5">
        <v>203153</v>
      </c>
      <c r="H61" s="12"/>
    </row>
    <row r="62" spans="2:8" x14ac:dyDescent="0.25">
      <c r="B62" s="63" t="s">
        <v>282</v>
      </c>
      <c r="C62" s="2" t="s">
        <v>456</v>
      </c>
      <c r="D62" s="25">
        <v>150.01</v>
      </c>
      <c r="E62" s="25"/>
      <c r="F62" s="25">
        <v>150.01</v>
      </c>
      <c r="G62" s="5">
        <v>203151</v>
      </c>
      <c r="H62" s="12"/>
    </row>
    <row r="63" spans="2:8" x14ac:dyDescent="0.25">
      <c r="D63" s="13">
        <f>SUM(D61:D62)</f>
        <v>1136.01</v>
      </c>
      <c r="E63" s="13">
        <f>SUM(E61:E62)</f>
        <v>197.2</v>
      </c>
      <c r="F63" s="13">
        <f>SUM(F61:F62)</f>
        <v>1333.21</v>
      </c>
    </row>
    <row r="64" spans="2:8" x14ac:dyDescent="0.25">
      <c r="B64" s="62" t="s">
        <v>56</v>
      </c>
      <c r="D64" s="25"/>
      <c r="E64" s="25"/>
      <c r="F64" s="25"/>
    </row>
    <row r="65" spans="2:12" x14ac:dyDescent="0.25">
      <c r="B65" s="63" t="s">
        <v>14</v>
      </c>
      <c r="C65" s="2" t="s">
        <v>464</v>
      </c>
      <c r="D65" s="14">
        <v>16.47</v>
      </c>
      <c r="E65" s="14">
        <v>3.29</v>
      </c>
      <c r="F65" s="14">
        <v>19.760000000000002</v>
      </c>
      <c r="G65" s="5">
        <v>203148</v>
      </c>
      <c r="H65" s="12"/>
    </row>
    <row r="66" spans="2:12" x14ac:dyDescent="0.25">
      <c r="B66" s="63"/>
      <c r="C66" s="21"/>
      <c r="D66" s="13">
        <f>SUM(D65:D65)</f>
        <v>16.47</v>
      </c>
      <c r="E66" s="13">
        <f>SUM(E65:E65)</f>
        <v>3.29</v>
      </c>
      <c r="F66" s="13">
        <f>SUM(F65:F65)</f>
        <v>19.760000000000002</v>
      </c>
    </row>
    <row r="67" spans="2:12" x14ac:dyDescent="0.25">
      <c r="B67" s="66"/>
      <c r="C67" s="67"/>
      <c r="D67" s="25"/>
      <c r="E67" s="25"/>
      <c r="F67" s="25"/>
    </row>
    <row r="68" spans="2:12" x14ac:dyDescent="0.25">
      <c r="B68" s="62" t="s">
        <v>57</v>
      </c>
      <c r="D68" s="25"/>
      <c r="E68" s="25"/>
      <c r="F68" s="25"/>
    </row>
    <row r="69" spans="2:12" x14ac:dyDescent="0.25">
      <c r="B69" s="63" t="s">
        <v>465</v>
      </c>
      <c r="C69" s="2" t="s">
        <v>466</v>
      </c>
      <c r="D69" s="25">
        <v>250</v>
      </c>
      <c r="E69" s="25">
        <v>50</v>
      </c>
      <c r="F69" s="25">
        <v>300</v>
      </c>
      <c r="G69" s="5">
        <v>203154</v>
      </c>
      <c r="H69" s="12"/>
    </row>
    <row r="70" spans="2:12" x14ac:dyDescent="0.25">
      <c r="D70" s="13">
        <f>SUM(D69:D69)</f>
        <v>250</v>
      </c>
      <c r="E70" s="13">
        <f>SUM(E69:E69)</f>
        <v>50</v>
      </c>
      <c r="F70" s="13">
        <f>SUM(F69:F69)</f>
        <v>300</v>
      </c>
    </row>
    <row r="71" spans="2:12" x14ac:dyDescent="0.25">
      <c r="B71" s="62" t="s">
        <v>60</v>
      </c>
      <c r="C71" s="63"/>
      <c r="D71" s="14"/>
      <c r="E71" s="14"/>
      <c r="F71" s="14"/>
    </row>
    <row r="72" spans="2:12" x14ac:dyDescent="0.25">
      <c r="B72" s="63" t="s">
        <v>3</v>
      </c>
      <c r="C72" s="63" t="s">
        <v>4</v>
      </c>
      <c r="D72" s="14">
        <v>526.5</v>
      </c>
      <c r="E72" s="14"/>
      <c r="F72" s="14">
        <v>526.5</v>
      </c>
      <c r="G72" s="5" t="s">
        <v>5</v>
      </c>
    </row>
    <row r="73" spans="2:12" x14ac:dyDescent="0.25">
      <c r="B73" s="63" t="s">
        <v>3</v>
      </c>
      <c r="C73" s="63" t="s">
        <v>436</v>
      </c>
      <c r="D73" s="14">
        <v>183.75</v>
      </c>
      <c r="E73" s="14"/>
      <c r="F73" s="14">
        <v>183.75</v>
      </c>
      <c r="G73" s="5">
        <v>108581</v>
      </c>
    </row>
    <row r="74" spans="2:12" x14ac:dyDescent="0.25">
      <c r="B74" s="63" t="s">
        <v>14</v>
      </c>
      <c r="C74" s="63" t="s">
        <v>467</v>
      </c>
      <c r="D74" s="14">
        <v>136.74</v>
      </c>
      <c r="E74" s="14">
        <v>27.35</v>
      </c>
      <c r="F74" s="14">
        <v>164.09</v>
      </c>
      <c r="G74" s="5">
        <v>203148</v>
      </c>
      <c r="H74" s="12"/>
    </row>
    <row r="75" spans="2:12" x14ac:dyDescent="0.25">
      <c r="B75" s="63" t="s">
        <v>14</v>
      </c>
      <c r="C75" s="63" t="s">
        <v>97</v>
      </c>
      <c r="D75" s="14">
        <v>2.9</v>
      </c>
      <c r="E75" s="14">
        <v>0.57999999999999996</v>
      </c>
      <c r="F75" s="14">
        <v>3.48</v>
      </c>
      <c r="G75" s="5">
        <v>203148</v>
      </c>
      <c r="H75" s="12"/>
    </row>
    <row r="76" spans="2:12" x14ac:dyDescent="0.25">
      <c r="B76" s="63" t="s">
        <v>6</v>
      </c>
      <c r="C76" s="2" t="s">
        <v>439</v>
      </c>
      <c r="D76" s="11">
        <v>52.96</v>
      </c>
      <c r="E76" s="11">
        <v>10.59</v>
      </c>
      <c r="F76" s="11">
        <v>63.55</v>
      </c>
      <c r="G76" s="5" t="s">
        <v>5</v>
      </c>
      <c r="H76" s="12"/>
      <c r="J76" s="26"/>
      <c r="K76" s="26"/>
      <c r="L76" s="26"/>
    </row>
    <row r="77" spans="2:12" x14ac:dyDescent="0.25">
      <c r="B77" s="63" t="s">
        <v>6</v>
      </c>
      <c r="C77" s="2" t="s">
        <v>439</v>
      </c>
      <c r="D77" s="11">
        <v>20.27</v>
      </c>
      <c r="E77" s="11">
        <v>4.0599999999999996</v>
      </c>
      <c r="F77" s="11">
        <v>24.33</v>
      </c>
      <c r="G77" s="5" t="s">
        <v>5</v>
      </c>
      <c r="H77" s="12"/>
      <c r="J77" s="26"/>
      <c r="K77" s="26"/>
      <c r="L77" s="26"/>
    </row>
    <row r="78" spans="2:12" x14ac:dyDescent="0.25">
      <c r="D78" s="13">
        <f>SUM(D72:D77)</f>
        <v>923.12</v>
      </c>
      <c r="E78" s="13">
        <f>SUM(E72:E77)</f>
        <v>42.58</v>
      </c>
      <c r="F78" s="13">
        <f>SUM(F72:F77)</f>
        <v>965.7</v>
      </c>
    </row>
    <row r="79" spans="2:12" x14ac:dyDescent="0.25">
      <c r="B79" s="62" t="s">
        <v>63</v>
      </c>
      <c r="D79" s="14"/>
      <c r="E79" s="14"/>
      <c r="F79" s="14"/>
    </row>
    <row r="80" spans="2:12" x14ac:dyDescent="0.25">
      <c r="B80" s="63" t="s">
        <v>3</v>
      </c>
      <c r="C80" s="2" t="s">
        <v>4</v>
      </c>
      <c r="D80" s="14">
        <v>343.51</v>
      </c>
      <c r="E80" s="14"/>
      <c r="F80" s="14">
        <v>343.51</v>
      </c>
      <c r="G80" s="5" t="s">
        <v>5</v>
      </c>
    </row>
    <row r="81" spans="2:8" x14ac:dyDescent="0.25">
      <c r="B81" s="63" t="s">
        <v>3</v>
      </c>
      <c r="C81" s="2" t="s">
        <v>436</v>
      </c>
      <c r="D81" s="14">
        <v>154</v>
      </c>
      <c r="E81" s="14"/>
      <c r="F81" s="14">
        <v>154</v>
      </c>
      <c r="G81" s="5">
        <v>108581</v>
      </c>
    </row>
    <row r="82" spans="2:8" x14ac:dyDescent="0.25">
      <c r="B82" s="63" t="s">
        <v>3</v>
      </c>
      <c r="C82" s="2" t="s">
        <v>436</v>
      </c>
      <c r="D82" s="14">
        <v>54.25</v>
      </c>
      <c r="E82" s="14"/>
      <c r="F82" s="14">
        <v>54.25</v>
      </c>
      <c r="G82" s="5">
        <v>108581</v>
      </c>
    </row>
    <row r="83" spans="2:8" x14ac:dyDescent="0.25">
      <c r="B83" s="63" t="s">
        <v>8</v>
      </c>
      <c r="C83" s="2" t="s">
        <v>468</v>
      </c>
      <c r="D83" s="11">
        <v>19.77</v>
      </c>
      <c r="E83" s="11">
        <v>3.96</v>
      </c>
      <c r="F83" s="11">
        <v>23.73</v>
      </c>
      <c r="G83" s="5" t="s">
        <v>5</v>
      </c>
      <c r="H83" s="12"/>
    </row>
    <row r="84" spans="2:8" x14ac:dyDescent="0.25">
      <c r="B84" s="63" t="s">
        <v>469</v>
      </c>
      <c r="C84" s="2" t="s">
        <v>470</v>
      </c>
      <c r="D84" s="11">
        <v>318</v>
      </c>
      <c r="E84" s="11">
        <v>63.6</v>
      </c>
      <c r="F84" s="11">
        <v>381.6</v>
      </c>
      <c r="G84" s="5">
        <v>108591</v>
      </c>
    </row>
    <row r="85" spans="2:8" x14ac:dyDescent="0.25">
      <c r="B85" s="63" t="s">
        <v>48</v>
      </c>
      <c r="C85" s="2" t="s">
        <v>471</v>
      </c>
      <c r="D85" s="11">
        <v>350</v>
      </c>
      <c r="E85" s="11">
        <v>70</v>
      </c>
      <c r="F85" s="11">
        <v>420</v>
      </c>
      <c r="G85" s="5">
        <v>203153</v>
      </c>
      <c r="H85" s="12"/>
    </row>
    <row r="86" spans="2:8" x14ac:dyDescent="0.25">
      <c r="B86" s="24"/>
      <c r="C86" s="20"/>
      <c r="D86" s="13">
        <f>SUM(D80:D85)</f>
        <v>1239.53</v>
      </c>
      <c r="E86" s="13">
        <f>SUM(E80:E85)</f>
        <v>137.56</v>
      </c>
      <c r="F86" s="13">
        <f>SUM(F80:F85)</f>
        <v>1377.0900000000001</v>
      </c>
    </row>
    <row r="87" spans="2:8" x14ac:dyDescent="0.25">
      <c r="B87" s="27" t="s">
        <v>66</v>
      </c>
      <c r="C87" s="20"/>
      <c r="D87" s="25"/>
      <c r="E87" s="25"/>
      <c r="F87" s="25"/>
    </row>
    <row r="88" spans="2:8" x14ac:dyDescent="0.25">
      <c r="B88" s="24" t="s">
        <v>472</v>
      </c>
      <c r="C88" s="28" t="s">
        <v>273</v>
      </c>
      <c r="D88" s="25">
        <v>313.33</v>
      </c>
      <c r="E88" s="25">
        <v>62.67</v>
      </c>
      <c r="F88" s="25">
        <v>376</v>
      </c>
      <c r="G88" s="5">
        <v>203155</v>
      </c>
      <c r="H88" s="12"/>
    </row>
    <row r="89" spans="2:8" x14ac:dyDescent="0.25">
      <c r="B89" s="24"/>
      <c r="C89" s="20"/>
      <c r="D89" s="13">
        <f>SUM(D88:D88)</f>
        <v>313.33</v>
      </c>
      <c r="E89" s="13">
        <f>SUM(E88:E88)</f>
        <v>62.67</v>
      </c>
      <c r="F89" s="13">
        <f>SUM(F88:F88)</f>
        <v>376</v>
      </c>
    </row>
    <row r="90" spans="2:8" x14ac:dyDescent="0.25">
      <c r="B90" s="29" t="s">
        <v>69</v>
      </c>
      <c r="C90" s="20"/>
      <c r="D90" s="25"/>
      <c r="E90" s="25"/>
      <c r="F90" s="25"/>
    </row>
    <row r="91" spans="2:8" x14ac:dyDescent="0.25">
      <c r="B91" s="24"/>
      <c r="C91" s="28"/>
      <c r="D91" s="25"/>
      <c r="E91" s="25"/>
      <c r="F91" s="25"/>
    </row>
    <row r="92" spans="2:8" x14ac:dyDescent="0.25">
      <c r="B92" s="24"/>
      <c r="C92" s="20"/>
      <c r="D92" s="13">
        <f>SUM(D91:D91)</f>
        <v>0</v>
      </c>
      <c r="E92" s="13">
        <f>SUM(E91:E91)</f>
        <v>0</v>
      </c>
      <c r="F92" s="13">
        <f>SUM(F91:F91)</f>
        <v>0</v>
      </c>
    </row>
    <row r="93" spans="2:8" x14ac:dyDescent="0.25">
      <c r="B93" s="62" t="s">
        <v>72</v>
      </c>
      <c r="C93" s="21"/>
      <c r="D93" s="14"/>
      <c r="E93" s="14"/>
      <c r="F93" s="14"/>
    </row>
    <row r="94" spans="2:8" x14ac:dyDescent="0.25">
      <c r="B94" s="63" t="s">
        <v>107</v>
      </c>
      <c r="C94" s="20" t="s">
        <v>473</v>
      </c>
      <c r="D94" s="14">
        <v>100</v>
      </c>
      <c r="E94" s="14"/>
      <c r="F94" s="14">
        <v>100</v>
      </c>
      <c r="G94" s="5">
        <v>108584</v>
      </c>
    </row>
    <row r="95" spans="2:8" x14ac:dyDescent="0.25">
      <c r="B95" s="63" t="s">
        <v>1728</v>
      </c>
      <c r="C95" s="2" t="s">
        <v>474</v>
      </c>
      <c r="D95" s="4">
        <v>200</v>
      </c>
      <c r="E95" s="68"/>
      <c r="F95" s="68">
        <v>200</v>
      </c>
      <c r="G95" s="5">
        <v>108592</v>
      </c>
    </row>
    <row r="96" spans="2:8" x14ac:dyDescent="0.25">
      <c r="B96" s="63"/>
      <c r="C96" s="20" t="s">
        <v>475</v>
      </c>
    </row>
    <row r="97" spans="1:8" x14ac:dyDescent="0.25">
      <c r="B97" s="62"/>
      <c r="C97" s="21"/>
      <c r="D97" s="13">
        <f>SUM(D94:D96)</f>
        <v>300</v>
      </c>
      <c r="E97" s="13">
        <f>SUM(E94:E96)</f>
        <v>0</v>
      </c>
      <c r="F97" s="13">
        <f>SUM(F94:F96)</f>
        <v>300</v>
      </c>
    </row>
    <row r="98" spans="1:8" ht="13.1" customHeight="1" x14ac:dyDescent="0.25">
      <c r="B98" s="30" t="s">
        <v>73</v>
      </c>
      <c r="C98" s="30"/>
      <c r="D98" s="14"/>
      <c r="E98" s="14"/>
      <c r="F98" s="14"/>
    </row>
    <row r="99" spans="1:8" ht="13.1" customHeight="1" x14ac:dyDescent="0.25">
      <c r="B99" s="41"/>
      <c r="C99" s="41"/>
      <c r="D99" s="14"/>
      <c r="E99" s="14"/>
      <c r="F99" s="14"/>
      <c r="H99" s="12"/>
    </row>
    <row r="100" spans="1:8" x14ac:dyDescent="0.25">
      <c r="D100" s="13">
        <f>SUM(D99:D99)</f>
        <v>0</v>
      </c>
      <c r="E100" s="13">
        <f>SUM(E99:E99)</f>
        <v>0</v>
      </c>
      <c r="F100" s="13">
        <f>SUM(F99:F99)</f>
        <v>0</v>
      </c>
    </row>
    <row r="101" spans="1:8" x14ac:dyDescent="0.25">
      <c r="B101" s="62" t="s">
        <v>89</v>
      </c>
      <c r="D101" s="25"/>
      <c r="E101" s="25"/>
      <c r="F101" s="25"/>
      <c r="H101" s="69"/>
    </row>
    <row r="102" spans="1:8" s="33" customFormat="1" x14ac:dyDescent="0.25">
      <c r="A102" s="70"/>
      <c r="B102" s="33" t="s">
        <v>90</v>
      </c>
      <c r="C102" s="34" t="s">
        <v>476</v>
      </c>
      <c r="D102" s="35">
        <v>13533.57</v>
      </c>
      <c r="E102" s="35"/>
      <c r="F102" s="35">
        <v>13533.57</v>
      </c>
      <c r="G102" s="36" t="s">
        <v>92</v>
      </c>
      <c r="H102" s="70"/>
    </row>
    <row r="103" spans="1:8" s="33" customFormat="1" x14ac:dyDescent="0.25">
      <c r="A103" s="70"/>
      <c r="B103" s="33" t="s">
        <v>93</v>
      </c>
      <c r="C103" s="34" t="s">
        <v>477</v>
      </c>
      <c r="D103" s="35">
        <v>3754.63</v>
      </c>
      <c r="E103" s="35"/>
      <c r="F103" s="35">
        <v>3754.63</v>
      </c>
      <c r="G103" s="36">
        <v>108593</v>
      </c>
      <c r="H103" s="70"/>
    </row>
    <row r="104" spans="1:8" s="33" customFormat="1" x14ac:dyDescent="0.25">
      <c r="A104" s="70"/>
      <c r="B104" s="33" t="s">
        <v>95</v>
      </c>
      <c r="C104" s="34" t="s">
        <v>478</v>
      </c>
      <c r="D104" s="35">
        <v>4483.67</v>
      </c>
      <c r="E104" s="35"/>
      <c r="F104" s="35">
        <v>4483.67</v>
      </c>
      <c r="G104" s="36">
        <v>108594</v>
      </c>
      <c r="H104" s="70"/>
    </row>
    <row r="105" spans="1:8" x14ac:dyDescent="0.25">
      <c r="D105" s="13">
        <f>SUM(D102:D104)</f>
        <v>21771.870000000003</v>
      </c>
      <c r="E105" s="13">
        <v>0</v>
      </c>
      <c r="F105" s="13">
        <f>SUM(F102:F104)</f>
        <v>21771.870000000003</v>
      </c>
    </row>
    <row r="106" spans="1:8" x14ac:dyDescent="0.25">
      <c r="D106" s="31"/>
      <c r="E106" s="31"/>
      <c r="F106" s="31"/>
    </row>
    <row r="107" spans="1:8" x14ac:dyDescent="0.25">
      <c r="C107" s="32" t="s">
        <v>75</v>
      </c>
      <c r="D107" s="13">
        <f>SUM(+D100+D14+D78+D38+D28+D49+D86+D59+D56+D52+D70+D105+D66+D189+D63+D89+D97)</f>
        <v>43192.170000000006</v>
      </c>
      <c r="E107" s="13">
        <f>SUM(+E100+E14+E78+E38+E28+E49+E86+E59+E56+E52+E70+E105+E66+E189+E63+E89+E97)</f>
        <v>1757.8899999999999</v>
      </c>
      <c r="F107" s="13">
        <f>SUM(+F100+F14+F78+F38+F28+F49+F86+F59+F56+F52+F70+F105+F189+F66+F63+F89+F92+F97)</f>
        <v>44950.060000000012</v>
      </c>
    </row>
    <row r="108" spans="1:8" x14ac:dyDescent="0.25">
      <c r="B108" s="42"/>
      <c r="C108" s="71"/>
      <c r="D108" s="25"/>
      <c r="E108" s="25"/>
      <c r="F108" s="25"/>
    </row>
    <row r="109" spans="1:8" x14ac:dyDescent="0.25">
      <c r="B109" s="42"/>
      <c r="C109" s="20"/>
      <c r="D109" s="26"/>
      <c r="E109" s="26"/>
      <c r="F109" s="26"/>
    </row>
    <row r="110" spans="1:8" x14ac:dyDescent="0.25">
      <c r="B110" s="42" t="s">
        <v>479</v>
      </c>
      <c r="C110" s="20" t="s">
        <v>480</v>
      </c>
      <c r="D110" s="26"/>
      <c r="E110" s="26">
        <v>1200</v>
      </c>
      <c r="F110" s="26" t="s">
        <v>481</v>
      </c>
      <c r="G110" s="5">
        <v>100169</v>
      </c>
    </row>
    <row r="111" spans="1:8" x14ac:dyDescent="0.25">
      <c r="B111" s="42" t="s">
        <v>482</v>
      </c>
      <c r="C111" s="2" t="s">
        <v>483</v>
      </c>
      <c r="E111" s="72">
        <v>495</v>
      </c>
      <c r="F111" s="43" t="s">
        <v>481</v>
      </c>
      <c r="G111" s="5">
        <v>100172</v>
      </c>
    </row>
    <row r="112" spans="1:8" x14ac:dyDescent="0.25">
      <c r="B112" s="42" t="s">
        <v>484</v>
      </c>
      <c r="C112" s="2" t="s">
        <v>485</v>
      </c>
      <c r="E112" s="72">
        <v>375</v>
      </c>
      <c r="F112" s="43" t="s">
        <v>481</v>
      </c>
      <c r="G112" s="5">
        <v>100170</v>
      </c>
    </row>
    <row r="113" spans="2:7" x14ac:dyDescent="0.25">
      <c r="B113" s="42" t="s">
        <v>486</v>
      </c>
      <c r="C113" s="2" t="s">
        <v>487</v>
      </c>
      <c r="E113" s="72">
        <v>250</v>
      </c>
      <c r="F113" s="43" t="s">
        <v>481</v>
      </c>
      <c r="G113" s="5">
        <v>100171</v>
      </c>
    </row>
    <row r="114" spans="2:7" x14ac:dyDescent="0.25">
      <c r="B114" s="42" t="s">
        <v>488</v>
      </c>
      <c r="C114" s="2" t="s">
        <v>489</v>
      </c>
      <c r="E114" s="72">
        <v>150</v>
      </c>
      <c r="F114" s="43" t="s">
        <v>481</v>
      </c>
      <c r="G114" s="5">
        <v>100173</v>
      </c>
    </row>
    <row r="115" spans="2:7" x14ac:dyDescent="0.25">
      <c r="B115" s="42"/>
      <c r="E115" s="17"/>
      <c r="F115" s="43"/>
    </row>
    <row r="116" spans="2:7" x14ac:dyDescent="0.25">
      <c r="B116" s="63"/>
      <c r="D116" s="15"/>
    </row>
  </sheetData>
  <mergeCells count="2">
    <mergeCell ref="B1:G1"/>
    <mergeCell ref="B57:C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91" workbookViewId="0"/>
  </sheetViews>
  <sheetFormatPr defaultRowHeight="12.7" x14ac:dyDescent="0.25"/>
  <cols>
    <col min="1" max="1" width="3.296875" style="1" customWidth="1"/>
    <col min="2" max="2" width="30.3984375" style="2" customWidth="1"/>
    <col min="3" max="3" width="32.59765625" style="2" customWidth="1"/>
    <col min="4" max="4" width="12.296875" style="4" customWidth="1"/>
    <col min="5" max="5" width="10.69921875" style="4" customWidth="1"/>
    <col min="6" max="6" width="13.09765625" style="4" customWidth="1"/>
    <col min="7" max="7" width="8.59765625" style="5" customWidth="1"/>
    <col min="8" max="8" width="8.296875" style="1" customWidth="1"/>
    <col min="9" max="256" width="8.8984375" style="2"/>
    <col min="257" max="257" width="3.296875" style="2" customWidth="1"/>
    <col min="258" max="258" width="30.3984375" style="2" customWidth="1"/>
    <col min="259" max="259" width="32.59765625" style="2" customWidth="1"/>
    <col min="260" max="260" width="12.296875" style="2" customWidth="1"/>
    <col min="261" max="261" width="10.69921875" style="2" customWidth="1"/>
    <col min="262" max="262" width="13.09765625" style="2" customWidth="1"/>
    <col min="263" max="263" width="8.59765625" style="2" customWidth="1"/>
    <col min="264" max="264" width="8.296875" style="2" customWidth="1"/>
    <col min="265" max="512" width="8.8984375" style="2"/>
    <col min="513" max="513" width="3.296875" style="2" customWidth="1"/>
    <col min="514" max="514" width="30.3984375" style="2" customWidth="1"/>
    <col min="515" max="515" width="32.59765625" style="2" customWidth="1"/>
    <col min="516" max="516" width="12.296875" style="2" customWidth="1"/>
    <col min="517" max="517" width="10.69921875" style="2" customWidth="1"/>
    <col min="518" max="518" width="13.09765625" style="2" customWidth="1"/>
    <col min="519" max="519" width="8.59765625" style="2" customWidth="1"/>
    <col min="520" max="520" width="8.296875" style="2" customWidth="1"/>
    <col min="521" max="768" width="8.8984375" style="2"/>
    <col min="769" max="769" width="3.296875" style="2" customWidth="1"/>
    <col min="770" max="770" width="30.3984375" style="2" customWidth="1"/>
    <col min="771" max="771" width="32.59765625" style="2" customWidth="1"/>
    <col min="772" max="772" width="12.296875" style="2" customWidth="1"/>
    <col min="773" max="773" width="10.69921875" style="2" customWidth="1"/>
    <col min="774" max="774" width="13.09765625" style="2" customWidth="1"/>
    <col min="775" max="775" width="8.59765625" style="2" customWidth="1"/>
    <col min="776" max="776" width="8.296875" style="2" customWidth="1"/>
    <col min="777" max="1024" width="8.8984375" style="2"/>
    <col min="1025" max="1025" width="3.296875" style="2" customWidth="1"/>
    <col min="1026" max="1026" width="30.3984375" style="2" customWidth="1"/>
    <col min="1027" max="1027" width="32.59765625" style="2" customWidth="1"/>
    <col min="1028" max="1028" width="12.296875" style="2" customWidth="1"/>
    <col min="1029" max="1029" width="10.69921875" style="2" customWidth="1"/>
    <col min="1030" max="1030" width="13.09765625" style="2" customWidth="1"/>
    <col min="1031" max="1031" width="8.5976562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30.3984375" style="2" customWidth="1"/>
    <col min="1283" max="1283" width="32.59765625" style="2" customWidth="1"/>
    <col min="1284" max="1284" width="12.296875" style="2" customWidth="1"/>
    <col min="1285" max="1285" width="10.69921875" style="2" customWidth="1"/>
    <col min="1286" max="1286" width="13.09765625" style="2" customWidth="1"/>
    <col min="1287" max="1287" width="8.5976562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30.3984375" style="2" customWidth="1"/>
    <col min="1539" max="1539" width="32.59765625" style="2" customWidth="1"/>
    <col min="1540" max="1540" width="12.296875" style="2" customWidth="1"/>
    <col min="1541" max="1541" width="10.69921875" style="2" customWidth="1"/>
    <col min="1542" max="1542" width="13.09765625" style="2" customWidth="1"/>
    <col min="1543" max="1543" width="8.5976562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30.3984375" style="2" customWidth="1"/>
    <col min="1795" max="1795" width="32.59765625" style="2" customWidth="1"/>
    <col min="1796" max="1796" width="12.296875" style="2" customWidth="1"/>
    <col min="1797" max="1797" width="10.69921875" style="2" customWidth="1"/>
    <col min="1798" max="1798" width="13.09765625" style="2" customWidth="1"/>
    <col min="1799" max="1799" width="8.5976562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30.3984375" style="2" customWidth="1"/>
    <col min="2051" max="2051" width="32.59765625" style="2" customWidth="1"/>
    <col min="2052" max="2052" width="12.296875" style="2" customWidth="1"/>
    <col min="2053" max="2053" width="10.69921875" style="2" customWidth="1"/>
    <col min="2054" max="2054" width="13.09765625" style="2" customWidth="1"/>
    <col min="2055" max="2055" width="8.5976562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30.3984375" style="2" customWidth="1"/>
    <col min="2307" max="2307" width="32.59765625" style="2" customWidth="1"/>
    <col min="2308" max="2308" width="12.296875" style="2" customWidth="1"/>
    <col min="2309" max="2309" width="10.69921875" style="2" customWidth="1"/>
    <col min="2310" max="2310" width="13.09765625" style="2" customWidth="1"/>
    <col min="2311" max="2311" width="8.5976562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30.3984375" style="2" customWidth="1"/>
    <col min="2563" max="2563" width="32.59765625" style="2" customWidth="1"/>
    <col min="2564" max="2564" width="12.296875" style="2" customWidth="1"/>
    <col min="2565" max="2565" width="10.69921875" style="2" customWidth="1"/>
    <col min="2566" max="2566" width="13.09765625" style="2" customWidth="1"/>
    <col min="2567" max="2567" width="8.5976562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30.3984375" style="2" customWidth="1"/>
    <col min="2819" max="2819" width="32.59765625" style="2" customWidth="1"/>
    <col min="2820" max="2820" width="12.296875" style="2" customWidth="1"/>
    <col min="2821" max="2821" width="10.69921875" style="2" customWidth="1"/>
    <col min="2822" max="2822" width="13.09765625" style="2" customWidth="1"/>
    <col min="2823" max="2823" width="8.5976562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30.3984375" style="2" customWidth="1"/>
    <col min="3075" max="3075" width="32.59765625" style="2" customWidth="1"/>
    <col min="3076" max="3076" width="12.296875" style="2" customWidth="1"/>
    <col min="3077" max="3077" width="10.69921875" style="2" customWidth="1"/>
    <col min="3078" max="3078" width="13.09765625" style="2" customWidth="1"/>
    <col min="3079" max="3079" width="8.5976562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30.3984375" style="2" customWidth="1"/>
    <col min="3331" max="3331" width="32.59765625" style="2" customWidth="1"/>
    <col min="3332" max="3332" width="12.296875" style="2" customWidth="1"/>
    <col min="3333" max="3333" width="10.69921875" style="2" customWidth="1"/>
    <col min="3334" max="3334" width="13.09765625" style="2" customWidth="1"/>
    <col min="3335" max="3335" width="8.5976562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30.3984375" style="2" customWidth="1"/>
    <col min="3587" max="3587" width="32.59765625" style="2" customWidth="1"/>
    <col min="3588" max="3588" width="12.296875" style="2" customWidth="1"/>
    <col min="3589" max="3589" width="10.69921875" style="2" customWidth="1"/>
    <col min="3590" max="3590" width="13.09765625" style="2" customWidth="1"/>
    <col min="3591" max="3591" width="8.5976562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30.3984375" style="2" customWidth="1"/>
    <col min="3843" max="3843" width="32.59765625" style="2" customWidth="1"/>
    <col min="3844" max="3844" width="12.296875" style="2" customWidth="1"/>
    <col min="3845" max="3845" width="10.69921875" style="2" customWidth="1"/>
    <col min="3846" max="3846" width="13.09765625" style="2" customWidth="1"/>
    <col min="3847" max="3847" width="8.5976562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30.3984375" style="2" customWidth="1"/>
    <col min="4099" max="4099" width="32.59765625" style="2" customWidth="1"/>
    <col min="4100" max="4100" width="12.296875" style="2" customWidth="1"/>
    <col min="4101" max="4101" width="10.69921875" style="2" customWidth="1"/>
    <col min="4102" max="4102" width="13.09765625" style="2" customWidth="1"/>
    <col min="4103" max="4103" width="8.5976562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30.3984375" style="2" customWidth="1"/>
    <col min="4355" max="4355" width="32.59765625" style="2" customWidth="1"/>
    <col min="4356" max="4356" width="12.296875" style="2" customWidth="1"/>
    <col min="4357" max="4357" width="10.69921875" style="2" customWidth="1"/>
    <col min="4358" max="4358" width="13.09765625" style="2" customWidth="1"/>
    <col min="4359" max="4359" width="8.5976562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30.3984375" style="2" customWidth="1"/>
    <col min="4611" max="4611" width="32.59765625" style="2" customWidth="1"/>
    <col min="4612" max="4612" width="12.296875" style="2" customWidth="1"/>
    <col min="4613" max="4613" width="10.69921875" style="2" customWidth="1"/>
    <col min="4614" max="4614" width="13.09765625" style="2" customWidth="1"/>
    <col min="4615" max="4615" width="8.5976562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30.3984375" style="2" customWidth="1"/>
    <col min="4867" max="4867" width="32.59765625" style="2" customWidth="1"/>
    <col min="4868" max="4868" width="12.296875" style="2" customWidth="1"/>
    <col min="4869" max="4869" width="10.69921875" style="2" customWidth="1"/>
    <col min="4870" max="4870" width="13.09765625" style="2" customWidth="1"/>
    <col min="4871" max="4871" width="8.5976562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30.3984375" style="2" customWidth="1"/>
    <col min="5123" max="5123" width="32.59765625" style="2" customWidth="1"/>
    <col min="5124" max="5124" width="12.296875" style="2" customWidth="1"/>
    <col min="5125" max="5125" width="10.69921875" style="2" customWidth="1"/>
    <col min="5126" max="5126" width="13.09765625" style="2" customWidth="1"/>
    <col min="5127" max="5127" width="8.5976562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30.3984375" style="2" customWidth="1"/>
    <col min="5379" max="5379" width="32.59765625" style="2" customWidth="1"/>
    <col min="5380" max="5380" width="12.296875" style="2" customWidth="1"/>
    <col min="5381" max="5381" width="10.69921875" style="2" customWidth="1"/>
    <col min="5382" max="5382" width="13.09765625" style="2" customWidth="1"/>
    <col min="5383" max="5383" width="8.5976562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30.3984375" style="2" customWidth="1"/>
    <col min="5635" max="5635" width="32.59765625" style="2" customWidth="1"/>
    <col min="5636" max="5636" width="12.296875" style="2" customWidth="1"/>
    <col min="5637" max="5637" width="10.69921875" style="2" customWidth="1"/>
    <col min="5638" max="5638" width="13.09765625" style="2" customWidth="1"/>
    <col min="5639" max="5639" width="8.5976562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30.3984375" style="2" customWidth="1"/>
    <col min="5891" max="5891" width="32.59765625" style="2" customWidth="1"/>
    <col min="5892" max="5892" width="12.296875" style="2" customWidth="1"/>
    <col min="5893" max="5893" width="10.69921875" style="2" customWidth="1"/>
    <col min="5894" max="5894" width="13.09765625" style="2" customWidth="1"/>
    <col min="5895" max="5895" width="8.5976562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30.3984375" style="2" customWidth="1"/>
    <col min="6147" max="6147" width="32.59765625" style="2" customWidth="1"/>
    <col min="6148" max="6148" width="12.296875" style="2" customWidth="1"/>
    <col min="6149" max="6149" width="10.69921875" style="2" customWidth="1"/>
    <col min="6150" max="6150" width="13.09765625" style="2" customWidth="1"/>
    <col min="6151" max="6151" width="8.5976562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30.3984375" style="2" customWidth="1"/>
    <col min="6403" max="6403" width="32.59765625" style="2" customWidth="1"/>
    <col min="6404" max="6404" width="12.296875" style="2" customWidth="1"/>
    <col min="6405" max="6405" width="10.69921875" style="2" customWidth="1"/>
    <col min="6406" max="6406" width="13.09765625" style="2" customWidth="1"/>
    <col min="6407" max="6407" width="8.5976562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30.3984375" style="2" customWidth="1"/>
    <col min="6659" max="6659" width="32.59765625" style="2" customWidth="1"/>
    <col min="6660" max="6660" width="12.296875" style="2" customWidth="1"/>
    <col min="6661" max="6661" width="10.69921875" style="2" customWidth="1"/>
    <col min="6662" max="6662" width="13.09765625" style="2" customWidth="1"/>
    <col min="6663" max="6663" width="8.5976562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30.3984375" style="2" customWidth="1"/>
    <col min="6915" max="6915" width="32.59765625" style="2" customWidth="1"/>
    <col min="6916" max="6916" width="12.296875" style="2" customWidth="1"/>
    <col min="6917" max="6917" width="10.69921875" style="2" customWidth="1"/>
    <col min="6918" max="6918" width="13.09765625" style="2" customWidth="1"/>
    <col min="6919" max="6919" width="8.5976562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30.3984375" style="2" customWidth="1"/>
    <col min="7171" max="7171" width="32.59765625" style="2" customWidth="1"/>
    <col min="7172" max="7172" width="12.296875" style="2" customWidth="1"/>
    <col min="7173" max="7173" width="10.69921875" style="2" customWidth="1"/>
    <col min="7174" max="7174" width="13.09765625" style="2" customWidth="1"/>
    <col min="7175" max="7175" width="8.5976562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30.3984375" style="2" customWidth="1"/>
    <col min="7427" max="7427" width="32.59765625" style="2" customWidth="1"/>
    <col min="7428" max="7428" width="12.296875" style="2" customWidth="1"/>
    <col min="7429" max="7429" width="10.69921875" style="2" customWidth="1"/>
    <col min="7430" max="7430" width="13.09765625" style="2" customWidth="1"/>
    <col min="7431" max="7431" width="8.5976562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30.3984375" style="2" customWidth="1"/>
    <col min="7683" max="7683" width="32.59765625" style="2" customWidth="1"/>
    <col min="7684" max="7684" width="12.296875" style="2" customWidth="1"/>
    <col min="7685" max="7685" width="10.69921875" style="2" customWidth="1"/>
    <col min="7686" max="7686" width="13.09765625" style="2" customWidth="1"/>
    <col min="7687" max="7687" width="8.5976562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30.3984375" style="2" customWidth="1"/>
    <col min="7939" max="7939" width="32.59765625" style="2" customWidth="1"/>
    <col min="7940" max="7940" width="12.296875" style="2" customWidth="1"/>
    <col min="7941" max="7941" width="10.69921875" style="2" customWidth="1"/>
    <col min="7942" max="7942" width="13.09765625" style="2" customWidth="1"/>
    <col min="7943" max="7943" width="8.5976562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30.3984375" style="2" customWidth="1"/>
    <col min="8195" max="8195" width="32.59765625" style="2" customWidth="1"/>
    <col min="8196" max="8196" width="12.296875" style="2" customWidth="1"/>
    <col min="8197" max="8197" width="10.69921875" style="2" customWidth="1"/>
    <col min="8198" max="8198" width="13.09765625" style="2" customWidth="1"/>
    <col min="8199" max="8199" width="8.5976562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30.3984375" style="2" customWidth="1"/>
    <col min="8451" max="8451" width="32.59765625" style="2" customWidth="1"/>
    <col min="8452" max="8452" width="12.296875" style="2" customWidth="1"/>
    <col min="8453" max="8453" width="10.69921875" style="2" customWidth="1"/>
    <col min="8454" max="8454" width="13.09765625" style="2" customWidth="1"/>
    <col min="8455" max="8455" width="8.5976562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30.3984375" style="2" customWidth="1"/>
    <col min="8707" max="8707" width="32.59765625" style="2" customWidth="1"/>
    <col min="8708" max="8708" width="12.296875" style="2" customWidth="1"/>
    <col min="8709" max="8709" width="10.69921875" style="2" customWidth="1"/>
    <col min="8710" max="8710" width="13.09765625" style="2" customWidth="1"/>
    <col min="8711" max="8711" width="8.5976562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30.3984375" style="2" customWidth="1"/>
    <col min="8963" max="8963" width="32.59765625" style="2" customWidth="1"/>
    <col min="8964" max="8964" width="12.296875" style="2" customWidth="1"/>
    <col min="8965" max="8965" width="10.69921875" style="2" customWidth="1"/>
    <col min="8966" max="8966" width="13.09765625" style="2" customWidth="1"/>
    <col min="8967" max="8967" width="8.5976562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30.3984375" style="2" customWidth="1"/>
    <col min="9219" max="9219" width="32.59765625" style="2" customWidth="1"/>
    <col min="9220" max="9220" width="12.296875" style="2" customWidth="1"/>
    <col min="9221" max="9221" width="10.69921875" style="2" customWidth="1"/>
    <col min="9222" max="9222" width="13.09765625" style="2" customWidth="1"/>
    <col min="9223" max="9223" width="8.5976562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30.3984375" style="2" customWidth="1"/>
    <col min="9475" max="9475" width="32.59765625" style="2" customWidth="1"/>
    <col min="9476" max="9476" width="12.296875" style="2" customWidth="1"/>
    <col min="9477" max="9477" width="10.69921875" style="2" customWidth="1"/>
    <col min="9478" max="9478" width="13.09765625" style="2" customWidth="1"/>
    <col min="9479" max="9479" width="8.5976562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30.3984375" style="2" customWidth="1"/>
    <col min="9731" max="9731" width="32.59765625" style="2" customWidth="1"/>
    <col min="9732" max="9732" width="12.296875" style="2" customWidth="1"/>
    <col min="9733" max="9733" width="10.69921875" style="2" customWidth="1"/>
    <col min="9734" max="9734" width="13.09765625" style="2" customWidth="1"/>
    <col min="9735" max="9735" width="8.5976562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30.3984375" style="2" customWidth="1"/>
    <col min="9987" max="9987" width="32.59765625" style="2" customWidth="1"/>
    <col min="9988" max="9988" width="12.296875" style="2" customWidth="1"/>
    <col min="9989" max="9989" width="10.69921875" style="2" customWidth="1"/>
    <col min="9990" max="9990" width="13.09765625" style="2" customWidth="1"/>
    <col min="9991" max="9991" width="8.5976562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30.3984375" style="2" customWidth="1"/>
    <col min="10243" max="10243" width="32.59765625" style="2" customWidth="1"/>
    <col min="10244" max="10244" width="12.296875" style="2" customWidth="1"/>
    <col min="10245" max="10245" width="10.69921875" style="2" customWidth="1"/>
    <col min="10246" max="10246" width="13.09765625" style="2" customWidth="1"/>
    <col min="10247" max="10247" width="8.5976562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30.3984375" style="2" customWidth="1"/>
    <col min="10499" max="10499" width="32.59765625" style="2" customWidth="1"/>
    <col min="10500" max="10500" width="12.296875" style="2" customWidth="1"/>
    <col min="10501" max="10501" width="10.69921875" style="2" customWidth="1"/>
    <col min="10502" max="10502" width="13.09765625" style="2" customWidth="1"/>
    <col min="10503" max="10503" width="8.5976562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30.3984375" style="2" customWidth="1"/>
    <col min="10755" max="10755" width="32.59765625" style="2" customWidth="1"/>
    <col min="10756" max="10756" width="12.296875" style="2" customWidth="1"/>
    <col min="10757" max="10757" width="10.69921875" style="2" customWidth="1"/>
    <col min="10758" max="10758" width="13.09765625" style="2" customWidth="1"/>
    <col min="10759" max="10759" width="8.5976562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30.3984375" style="2" customWidth="1"/>
    <col min="11011" max="11011" width="32.59765625" style="2" customWidth="1"/>
    <col min="11012" max="11012" width="12.296875" style="2" customWidth="1"/>
    <col min="11013" max="11013" width="10.69921875" style="2" customWidth="1"/>
    <col min="11014" max="11014" width="13.09765625" style="2" customWidth="1"/>
    <col min="11015" max="11015" width="8.5976562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30.3984375" style="2" customWidth="1"/>
    <col min="11267" max="11267" width="32.59765625" style="2" customWidth="1"/>
    <col min="11268" max="11268" width="12.296875" style="2" customWidth="1"/>
    <col min="11269" max="11269" width="10.69921875" style="2" customWidth="1"/>
    <col min="11270" max="11270" width="13.09765625" style="2" customWidth="1"/>
    <col min="11271" max="11271" width="8.5976562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30.3984375" style="2" customWidth="1"/>
    <col min="11523" max="11523" width="32.59765625" style="2" customWidth="1"/>
    <col min="11524" max="11524" width="12.296875" style="2" customWidth="1"/>
    <col min="11525" max="11525" width="10.69921875" style="2" customWidth="1"/>
    <col min="11526" max="11526" width="13.09765625" style="2" customWidth="1"/>
    <col min="11527" max="11527" width="8.5976562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30.3984375" style="2" customWidth="1"/>
    <col min="11779" max="11779" width="32.59765625" style="2" customWidth="1"/>
    <col min="11780" max="11780" width="12.296875" style="2" customWidth="1"/>
    <col min="11781" max="11781" width="10.69921875" style="2" customWidth="1"/>
    <col min="11782" max="11782" width="13.09765625" style="2" customWidth="1"/>
    <col min="11783" max="11783" width="8.5976562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30.3984375" style="2" customWidth="1"/>
    <col min="12035" max="12035" width="32.59765625" style="2" customWidth="1"/>
    <col min="12036" max="12036" width="12.296875" style="2" customWidth="1"/>
    <col min="12037" max="12037" width="10.69921875" style="2" customWidth="1"/>
    <col min="12038" max="12038" width="13.09765625" style="2" customWidth="1"/>
    <col min="12039" max="12039" width="8.5976562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30.3984375" style="2" customWidth="1"/>
    <col min="12291" max="12291" width="32.59765625" style="2" customWidth="1"/>
    <col min="12292" max="12292" width="12.296875" style="2" customWidth="1"/>
    <col min="12293" max="12293" width="10.69921875" style="2" customWidth="1"/>
    <col min="12294" max="12294" width="13.09765625" style="2" customWidth="1"/>
    <col min="12295" max="12295" width="8.5976562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30.3984375" style="2" customWidth="1"/>
    <col min="12547" max="12547" width="32.59765625" style="2" customWidth="1"/>
    <col min="12548" max="12548" width="12.296875" style="2" customWidth="1"/>
    <col min="12549" max="12549" width="10.69921875" style="2" customWidth="1"/>
    <col min="12550" max="12550" width="13.09765625" style="2" customWidth="1"/>
    <col min="12551" max="12551" width="8.5976562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30.3984375" style="2" customWidth="1"/>
    <col min="12803" max="12803" width="32.59765625" style="2" customWidth="1"/>
    <col min="12804" max="12804" width="12.296875" style="2" customWidth="1"/>
    <col min="12805" max="12805" width="10.69921875" style="2" customWidth="1"/>
    <col min="12806" max="12806" width="13.09765625" style="2" customWidth="1"/>
    <col min="12807" max="12807" width="8.5976562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30.3984375" style="2" customWidth="1"/>
    <col min="13059" max="13059" width="32.59765625" style="2" customWidth="1"/>
    <col min="13060" max="13060" width="12.296875" style="2" customWidth="1"/>
    <col min="13061" max="13061" width="10.69921875" style="2" customWidth="1"/>
    <col min="13062" max="13062" width="13.09765625" style="2" customWidth="1"/>
    <col min="13063" max="13063" width="8.5976562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30.3984375" style="2" customWidth="1"/>
    <col min="13315" max="13315" width="32.59765625" style="2" customWidth="1"/>
    <col min="13316" max="13316" width="12.296875" style="2" customWidth="1"/>
    <col min="13317" max="13317" width="10.69921875" style="2" customWidth="1"/>
    <col min="13318" max="13318" width="13.09765625" style="2" customWidth="1"/>
    <col min="13319" max="13319" width="8.5976562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30.3984375" style="2" customWidth="1"/>
    <col min="13571" max="13571" width="32.59765625" style="2" customWidth="1"/>
    <col min="13572" max="13572" width="12.296875" style="2" customWidth="1"/>
    <col min="13573" max="13573" width="10.69921875" style="2" customWidth="1"/>
    <col min="13574" max="13574" width="13.09765625" style="2" customWidth="1"/>
    <col min="13575" max="13575" width="8.5976562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30.3984375" style="2" customWidth="1"/>
    <col min="13827" max="13827" width="32.59765625" style="2" customWidth="1"/>
    <col min="13828" max="13828" width="12.296875" style="2" customWidth="1"/>
    <col min="13829" max="13829" width="10.69921875" style="2" customWidth="1"/>
    <col min="13830" max="13830" width="13.09765625" style="2" customWidth="1"/>
    <col min="13831" max="13831" width="8.5976562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30.3984375" style="2" customWidth="1"/>
    <col min="14083" max="14083" width="32.59765625" style="2" customWidth="1"/>
    <col min="14084" max="14084" width="12.296875" style="2" customWidth="1"/>
    <col min="14085" max="14085" width="10.69921875" style="2" customWidth="1"/>
    <col min="14086" max="14086" width="13.09765625" style="2" customWidth="1"/>
    <col min="14087" max="14087" width="8.5976562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30.3984375" style="2" customWidth="1"/>
    <col min="14339" max="14339" width="32.59765625" style="2" customWidth="1"/>
    <col min="14340" max="14340" width="12.296875" style="2" customWidth="1"/>
    <col min="14341" max="14341" width="10.69921875" style="2" customWidth="1"/>
    <col min="14342" max="14342" width="13.09765625" style="2" customWidth="1"/>
    <col min="14343" max="14343" width="8.5976562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30.3984375" style="2" customWidth="1"/>
    <col min="14595" max="14595" width="32.59765625" style="2" customWidth="1"/>
    <col min="14596" max="14596" width="12.296875" style="2" customWidth="1"/>
    <col min="14597" max="14597" width="10.69921875" style="2" customWidth="1"/>
    <col min="14598" max="14598" width="13.09765625" style="2" customWidth="1"/>
    <col min="14599" max="14599" width="8.5976562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30.3984375" style="2" customWidth="1"/>
    <col min="14851" max="14851" width="32.59765625" style="2" customWidth="1"/>
    <col min="14852" max="14852" width="12.296875" style="2" customWidth="1"/>
    <col min="14853" max="14853" width="10.69921875" style="2" customWidth="1"/>
    <col min="14854" max="14854" width="13.09765625" style="2" customWidth="1"/>
    <col min="14855" max="14855" width="8.5976562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30.3984375" style="2" customWidth="1"/>
    <col min="15107" max="15107" width="32.59765625" style="2" customWidth="1"/>
    <col min="15108" max="15108" width="12.296875" style="2" customWidth="1"/>
    <col min="15109" max="15109" width="10.69921875" style="2" customWidth="1"/>
    <col min="15110" max="15110" width="13.09765625" style="2" customWidth="1"/>
    <col min="15111" max="15111" width="8.5976562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30.3984375" style="2" customWidth="1"/>
    <col min="15363" max="15363" width="32.59765625" style="2" customWidth="1"/>
    <col min="15364" max="15364" width="12.296875" style="2" customWidth="1"/>
    <col min="15365" max="15365" width="10.69921875" style="2" customWidth="1"/>
    <col min="15366" max="15366" width="13.09765625" style="2" customWidth="1"/>
    <col min="15367" max="15367" width="8.5976562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30.3984375" style="2" customWidth="1"/>
    <col min="15619" max="15619" width="32.59765625" style="2" customWidth="1"/>
    <col min="15620" max="15620" width="12.296875" style="2" customWidth="1"/>
    <col min="15621" max="15621" width="10.69921875" style="2" customWidth="1"/>
    <col min="15622" max="15622" width="13.09765625" style="2" customWidth="1"/>
    <col min="15623" max="15623" width="8.5976562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30.3984375" style="2" customWidth="1"/>
    <col min="15875" max="15875" width="32.59765625" style="2" customWidth="1"/>
    <col min="15876" max="15876" width="12.296875" style="2" customWidth="1"/>
    <col min="15877" max="15877" width="10.69921875" style="2" customWidth="1"/>
    <col min="15878" max="15878" width="13.09765625" style="2" customWidth="1"/>
    <col min="15879" max="15879" width="8.5976562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30.3984375" style="2" customWidth="1"/>
    <col min="16131" max="16131" width="32.59765625" style="2" customWidth="1"/>
    <col min="16132" max="16132" width="12.296875" style="2" customWidth="1"/>
    <col min="16133" max="16133" width="10.69921875" style="2" customWidth="1"/>
    <col min="16134" max="16134" width="13.09765625" style="2" customWidth="1"/>
    <col min="16135" max="16135" width="8.5976562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42856</v>
      </c>
    </row>
    <row r="3" spans="2:9" ht="15.7" customHeight="1" x14ac:dyDescent="0.25">
      <c r="C3" s="3"/>
    </row>
    <row r="4" spans="2:9" ht="15" customHeight="1" x14ac:dyDescent="0.25">
      <c r="B4" s="74" t="s">
        <v>1</v>
      </c>
      <c r="D4" s="8" t="s">
        <v>201</v>
      </c>
      <c r="E4" s="8" t="s">
        <v>202</v>
      </c>
      <c r="F4" s="8" t="s">
        <v>203</v>
      </c>
      <c r="G4" s="73" t="s">
        <v>435</v>
      </c>
    </row>
    <row r="5" spans="2:9" ht="11.95" customHeight="1" x14ac:dyDescent="0.25">
      <c r="B5" s="75" t="s">
        <v>3</v>
      </c>
      <c r="C5" s="2" t="s">
        <v>4</v>
      </c>
      <c r="D5" s="65">
        <v>583</v>
      </c>
      <c r="E5" s="65"/>
      <c r="F5" s="65">
        <v>583</v>
      </c>
      <c r="G5" s="5" t="s">
        <v>5</v>
      </c>
    </row>
    <row r="6" spans="2:9" ht="11.95" customHeight="1" x14ac:dyDescent="0.25">
      <c r="B6" s="75" t="s">
        <v>6</v>
      </c>
      <c r="C6" s="2" t="s">
        <v>491</v>
      </c>
      <c r="D6" s="11">
        <v>14.41</v>
      </c>
      <c r="E6" s="11">
        <v>2.88</v>
      </c>
      <c r="F6" s="11">
        <v>17.29</v>
      </c>
      <c r="G6" s="5" t="s">
        <v>5</v>
      </c>
      <c r="H6" s="12"/>
    </row>
    <row r="7" spans="2:9" ht="11.95" customHeight="1" x14ac:dyDescent="0.25">
      <c r="B7" s="75" t="s">
        <v>6</v>
      </c>
      <c r="C7" s="2" t="s">
        <v>491</v>
      </c>
      <c r="D7" s="11">
        <v>38.65</v>
      </c>
      <c r="E7" s="11">
        <v>7.73</v>
      </c>
      <c r="F7" s="11">
        <v>46.38</v>
      </c>
      <c r="G7" s="5" t="s">
        <v>5</v>
      </c>
      <c r="H7" s="12"/>
    </row>
    <row r="8" spans="2:9" ht="11.95" customHeight="1" x14ac:dyDescent="0.25">
      <c r="B8" s="75" t="s">
        <v>282</v>
      </c>
      <c r="C8" s="2" t="s">
        <v>492</v>
      </c>
      <c r="D8" s="11">
        <v>174.17</v>
      </c>
      <c r="E8" s="11"/>
      <c r="F8" s="11">
        <v>174.17</v>
      </c>
      <c r="G8" s="5">
        <v>108595</v>
      </c>
      <c r="H8" s="12"/>
    </row>
    <row r="9" spans="2:9" ht="11.95" customHeight="1" x14ac:dyDescent="0.25">
      <c r="B9" s="75" t="s">
        <v>444</v>
      </c>
      <c r="C9" s="2" t="s">
        <v>97</v>
      </c>
      <c r="D9" s="11">
        <v>11.7</v>
      </c>
      <c r="E9" s="11">
        <v>2.34</v>
      </c>
      <c r="F9" s="11">
        <v>14.04</v>
      </c>
      <c r="G9" s="5">
        <v>108596</v>
      </c>
      <c r="H9" s="12"/>
    </row>
    <row r="10" spans="2:9" ht="11.95" customHeight="1" x14ac:dyDescent="0.25">
      <c r="B10" s="75" t="s">
        <v>8</v>
      </c>
      <c r="C10" s="2" t="s">
        <v>493</v>
      </c>
      <c r="D10" s="11">
        <v>15</v>
      </c>
      <c r="E10" s="11">
        <v>3</v>
      </c>
      <c r="F10" s="11">
        <v>18</v>
      </c>
      <c r="G10" s="5" t="s">
        <v>5</v>
      </c>
      <c r="H10" s="12"/>
    </row>
    <row r="11" spans="2:9" ht="12.85" customHeight="1" x14ac:dyDescent="0.25">
      <c r="D11" s="13">
        <f>SUM(D5:D10)</f>
        <v>836.93</v>
      </c>
      <c r="E11" s="13">
        <f>SUM(E5:E10)</f>
        <v>15.95</v>
      </c>
      <c r="F11" s="13">
        <f>SUM(F5:F10)</f>
        <v>852.87999999999988</v>
      </c>
      <c r="I11" s="2" t="s">
        <v>10</v>
      </c>
    </row>
    <row r="12" spans="2:9" x14ac:dyDescent="0.25">
      <c r="B12" s="74" t="s">
        <v>11</v>
      </c>
      <c r="D12" s="14"/>
      <c r="E12" s="14"/>
      <c r="F12" s="14"/>
    </row>
    <row r="13" spans="2:9" x14ac:dyDescent="0.25">
      <c r="B13" s="75" t="s">
        <v>444</v>
      </c>
      <c r="C13" s="2" t="s">
        <v>15</v>
      </c>
      <c r="D13" s="14">
        <v>20.11</v>
      </c>
      <c r="E13" s="14">
        <v>4.0199999999999996</v>
      </c>
      <c r="F13" s="14">
        <v>24.13</v>
      </c>
      <c r="G13" s="5">
        <v>108596</v>
      </c>
      <c r="H13" s="12"/>
    </row>
    <row r="14" spans="2:9" x14ac:dyDescent="0.25">
      <c r="B14" s="75" t="s">
        <v>80</v>
      </c>
      <c r="C14" s="2" t="s">
        <v>81</v>
      </c>
      <c r="D14" s="14">
        <v>99</v>
      </c>
      <c r="E14" s="14"/>
      <c r="F14" s="14">
        <v>99</v>
      </c>
      <c r="G14" s="5" t="s">
        <v>52</v>
      </c>
    </row>
    <row r="15" spans="2:9" x14ac:dyDescent="0.25">
      <c r="B15" s="75" t="s">
        <v>12</v>
      </c>
      <c r="C15" s="2" t="s">
        <v>13</v>
      </c>
      <c r="D15" s="15">
        <v>9.0500000000000007</v>
      </c>
      <c r="E15" s="15"/>
      <c r="F15" s="15">
        <v>9.0500000000000007</v>
      </c>
      <c r="G15" s="5" t="s">
        <v>5</v>
      </c>
    </row>
    <row r="16" spans="2:9" x14ac:dyDescent="0.25">
      <c r="B16" s="75" t="s">
        <v>16</v>
      </c>
      <c r="C16" s="2" t="s">
        <v>17</v>
      </c>
      <c r="D16" s="15">
        <v>31.38</v>
      </c>
      <c r="E16" s="15">
        <v>6.28</v>
      </c>
      <c r="F16" s="15">
        <v>37.659999999999997</v>
      </c>
      <c r="G16" s="5">
        <v>108597</v>
      </c>
      <c r="H16" s="12"/>
    </row>
    <row r="17" spans="2:12" x14ac:dyDescent="0.25">
      <c r="B17" s="2" t="s">
        <v>18</v>
      </c>
      <c r="C17" s="2" t="s">
        <v>19</v>
      </c>
      <c r="D17" s="16">
        <v>81.91</v>
      </c>
      <c r="E17" s="16">
        <v>16.38</v>
      </c>
      <c r="F17" s="16">
        <v>98.29</v>
      </c>
      <c r="G17" s="17" t="s">
        <v>5</v>
      </c>
    </row>
    <row r="18" spans="2:12" x14ac:dyDescent="0.25">
      <c r="B18" s="2" t="s">
        <v>8</v>
      </c>
      <c r="C18" s="2" t="s">
        <v>494</v>
      </c>
      <c r="D18" s="15">
        <v>164.37</v>
      </c>
      <c r="E18" s="15">
        <v>32.880000000000003</v>
      </c>
      <c r="F18" s="15">
        <v>197.25</v>
      </c>
      <c r="G18" s="17" t="s">
        <v>5</v>
      </c>
      <c r="H18" s="12"/>
    </row>
    <row r="19" spans="2:12" x14ac:dyDescent="0.25">
      <c r="B19" s="75" t="s">
        <v>23</v>
      </c>
      <c r="C19" s="2" t="s">
        <v>495</v>
      </c>
      <c r="D19" s="15">
        <v>36.46</v>
      </c>
      <c r="E19" s="15">
        <v>7.29</v>
      </c>
      <c r="F19" s="15">
        <v>43.75</v>
      </c>
      <c r="G19" s="17">
        <v>108598</v>
      </c>
      <c r="J19" s="16"/>
      <c r="K19" s="16"/>
      <c r="L19" s="16"/>
    </row>
    <row r="20" spans="2:12" x14ac:dyDescent="0.25">
      <c r="B20" s="75" t="s">
        <v>157</v>
      </c>
      <c r="C20" s="2" t="s">
        <v>33</v>
      </c>
      <c r="D20" s="15">
        <v>50.09</v>
      </c>
      <c r="E20" s="15">
        <v>10.02</v>
      </c>
      <c r="F20" s="15">
        <v>60.11</v>
      </c>
      <c r="G20" s="17">
        <v>108599</v>
      </c>
      <c r="J20" s="16"/>
      <c r="K20" s="16"/>
      <c r="L20" s="16"/>
    </row>
    <row r="21" spans="2:12" x14ac:dyDescent="0.25">
      <c r="B21" s="75" t="s">
        <v>109</v>
      </c>
      <c r="C21" s="2" t="s">
        <v>496</v>
      </c>
      <c r="D21" s="15">
        <v>264</v>
      </c>
      <c r="E21" s="15">
        <v>52.8</v>
      </c>
      <c r="F21" s="15">
        <v>316.8</v>
      </c>
      <c r="G21" s="17" t="s">
        <v>52</v>
      </c>
      <c r="J21" s="16"/>
      <c r="K21" s="16"/>
      <c r="L21" s="16"/>
    </row>
    <row r="22" spans="2:12" x14ac:dyDescent="0.25">
      <c r="B22" s="75" t="s">
        <v>70</v>
      </c>
      <c r="C22" s="2" t="s">
        <v>496</v>
      </c>
      <c r="D22" s="15">
        <v>286</v>
      </c>
      <c r="E22" s="15">
        <v>57.2</v>
      </c>
      <c r="F22" s="15">
        <v>343.2</v>
      </c>
      <c r="G22" s="17">
        <v>108600</v>
      </c>
      <c r="J22" s="16"/>
      <c r="K22" s="16"/>
      <c r="L22" s="16"/>
    </row>
    <row r="23" spans="2:12" x14ac:dyDescent="0.25">
      <c r="B23" s="75" t="s">
        <v>130</v>
      </c>
      <c r="C23" s="2" t="s">
        <v>516</v>
      </c>
      <c r="D23" s="14">
        <v>34.47</v>
      </c>
      <c r="E23" s="14">
        <v>6.89</v>
      </c>
      <c r="F23" s="14">
        <v>41.36</v>
      </c>
      <c r="G23" s="5">
        <v>108611</v>
      </c>
      <c r="J23" s="16"/>
      <c r="K23" s="16"/>
      <c r="L23" s="16"/>
    </row>
    <row r="24" spans="2:12" x14ac:dyDescent="0.25">
      <c r="B24" s="75" t="s">
        <v>21</v>
      </c>
      <c r="C24" s="2" t="s">
        <v>22</v>
      </c>
      <c r="D24" s="16">
        <v>260.8</v>
      </c>
      <c r="E24" s="16">
        <v>52.16</v>
      </c>
      <c r="F24" s="16">
        <v>312.95999999999998</v>
      </c>
      <c r="G24" s="17" t="s">
        <v>5</v>
      </c>
      <c r="J24" s="16"/>
      <c r="K24" s="16"/>
      <c r="L24" s="16"/>
    </row>
    <row r="25" spans="2:12" x14ac:dyDescent="0.25">
      <c r="D25" s="13">
        <f>SUM(D13:D24)</f>
        <v>1337.6399999999999</v>
      </c>
      <c r="E25" s="13">
        <f>SUM(E13:E24)</f>
        <v>245.92</v>
      </c>
      <c r="F25" s="13">
        <f>SUM(F13:F24)</f>
        <v>1583.56</v>
      </c>
    </row>
    <row r="26" spans="2:12" x14ac:dyDescent="0.25">
      <c r="B26" s="74" t="s">
        <v>26</v>
      </c>
      <c r="D26" s="14"/>
      <c r="E26" s="14"/>
      <c r="F26" s="14"/>
    </row>
    <row r="27" spans="2:12" x14ac:dyDescent="0.25">
      <c r="B27" s="75" t="s">
        <v>3</v>
      </c>
      <c r="C27" s="2" t="s">
        <v>4</v>
      </c>
      <c r="D27" s="14">
        <v>443</v>
      </c>
      <c r="E27" s="14"/>
      <c r="F27" s="14">
        <v>443</v>
      </c>
      <c r="G27" s="5" t="s">
        <v>5</v>
      </c>
    </row>
    <row r="28" spans="2:12" x14ac:dyDescent="0.25">
      <c r="B28" s="75" t="s">
        <v>6</v>
      </c>
      <c r="C28" s="2" t="s">
        <v>491</v>
      </c>
      <c r="D28" s="15">
        <v>64.650000000000006</v>
      </c>
      <c r="E28" s="15">
        <v>12.93</v>
      </c>
      <c r="F28" s="15">
        <v>77.58</v>
      </c>
      <c r="G28" s="5" t="s">
        <v>5</v>
      </c>
      <c r="H28" s="12"/>
    </row>
    <row r="29" spans="2:12" x14ac:dyDescent="0.25">
      <c r="B29" s="75" t="s">
        <v>27</v>
      </c>
      <c r="C29" s="2" t="s">
        <v>28</v>
      </c>
      <c r="D29" s="15">
        <v>40.409999999999997</v>
      </c>
      <c r="E29" s="15"/>
      <c r="F29" s="15">
        <v>40.409999999999997</v>
      </c>
      <c r="G29" s="5">
        <v>108601</v>
      </c>
      <c r="H29" s="12"/>
    </row>
    <row r="30" spans="2:12" x14ac:dyDescent="0.25">
      <c r="B30" s="75" t="s">
        <v>444</v>
      </c>
      <c r="C30" s="2" t="s">
        <v>15</v>
      </c>
      <c r="D30" s="15">
        <v>20.85</v>
      </c>
      <c r="E30" s="15">
        <v>4.17</v>
      </c>
      <c r="F30" s="15">
        <v>25.02</v>
      </c>
      <c r="G30" s="5">
        <v>108596</v>
      </c>
      <c r="H30" s="12"/>
    </row>
    <row r="31" spans="2:12" x14ac:dyDescent="0.25">
      <c r="B31" s="18" t="s">
        <v>30</v>
      </c>
      <c r="C31" s="2" t="s">
        <v>31</v>
      </c>
      <c r="D31" s="40">
        <v>10</v>
      </c>
      <c r="E31" s="16">
        <v>2</v>
      </c>
      <c r="F31" s="16">
        <v>12</v>
      </c>
      <c r="G31" s="5" t="s">
        <v>5</v>
      </c>
    </row>
    <row r="32" spans="2:12" x14ac:dyDescent="0.25">
      <c r="B32" s="18" t="s">
        <v>32</v>
      </c>
      <c r="C32" s="2" t="s">
        <v>33</v>
      </c>
      <c r="D32" s="40">
        <v>185.96</v>
      </c>
      <c r="E32" s="16">
        <v>37.19</v>
      </c>
      <c r="F32" s="16">
        <v>223.15</v>
      </c>
      <c r="G32" s="5">
        <v>108602</v>
      </c>
      <c r="H32" s="12"/>
    </row>
    <row r="33" spans="1:8" x14ac:dyDescent="0.25">
      <c r="B33" s="18" t="s">
        <v>497</v>
      </c>
      <c r="C33" s="2" t="s">
        <v>498</v>
      </c>
      <c r="D33" s="40">
        <v>47.2</v>
      </c>
      <c r="E33" s="16">
        <v>9.44</v>
      </c>
      <c r="F33" s="16">
        <v>56.64</v>
      </c>
      <c r="G33" s="5">
        <v>108603</v>
      </c>
      <c r="H33" s="12"/>
    </row>
    <row r="34" spans="1:8" x14ac:dyDescent="0.25">
      <c r="B34" s="75" t="s">
        <v>34</v>
      </c>
      <c r="C34" s="2" t="s">
        <v>36</v>
      </c>
      <c r="D34" s="16">
        <v>42.6</v>
      </c>
      <c r="E34" s="16">
        <v>8.52</v>
      </c>
      <c r="F34" s="16">
        <v>51.12</v>
      </c>
      <c r="G34" s="5" t="s">
        <v>5</v>
      </c>
      <c r="H34" s="12"/>
    </row>
    <row r="35" spans="1:8" x14ac:dyDescent="0.25">
      <c r="B35" s="75" t="s">
        <v>34</v>
      </c>
      <c r="C35" s="2" t="s">
        <v>35</v>
      </c>
      <c r="D35" s="14">
        <v>93.29</v>
      </c>
      <c r="E35" s="14">
        <v>18.66</v>
      </c>
      <c r="F35" s="14">
        <v>111.95</v>
      </c>
      <c r="G35" s="5" t="s">
        <v>5</v>
      </c>
      <c r="H35" s="12"/>
    </row>
    <row r="36" spans="1:8" x14ac:dyDescent="0.25">
      <c r="B36" s="75" t="s">
        <v>210</v>
      </c>
      <c r="C36" s="2" t="s">
        <v>517</v>
      </c>
      <c r="D36" s="14">
        <v>16</v>
      </c>
      <c r="E36" s="14">
        <v>3.2</v>
      </c>
      <c r="F36" s="14">
        <v>19.2</v>
      </c>
      <c r="G36" s="5">
        <v>108612</v>
      </c>
      <c r="H36" s="12"/>
    </row>
    <row r="37" spans="1:8" x14ac:dyDescent="0.25">
      <c r="B37" s="75" t="s">
        <v>37</v>
      </c>
      <c r="C37" s="2" t="s">
        <v>499</v>
      </c>
      <c r="D37" s="15">
        <v>78.069999999999993</v>
      </c>
      <c r="E37" s="15">
        <v>3.91</v>
      </c>
      <c r="F37" s="15">
        <v>81.98</v>
      </c>
      <c r="G37" s="5">
        <v>108604</v>
      </c>
      <c r="H37" s="12"/>
    </row>
    <row r="38" spans="1:8" s="20" customFormat="1" x14ac:dyDescent="0.25">
      <c r="A38" s="19"/>
      <c r="C38" s="21"/>
      <c r="D38" s="13">
        <f>SUM(D27:D37)</f>
        <v>1042.03</v>
      </c>
      <c r="E38" s="13">
        <f>SUM(E27:E37)</f>
        <v>100.02</v>
      </c>
      <c r="F38" s="13">
        <f>SUM(F27:F37)</f>
        <v>1142.05</v>
      </c>
      <c r="G38" s="22" t="s">
        <v>10</v>
      </c>
      <c r="H38" s="19"/>
    </row>
    <row r="39" spans="1:8" x14ac:dyDescent="0.25">
      <c r="B39" s="74" t="s">
        <v>39</v>
      </c>
      <c r="D39" s="14"/>
      <c r="E39" s="14"/>
      <c r="F39" s="14"/>
    </row>
    <row r="40" spans="1:8" x14ac:dyDescent="0.25">
      <c r="B40" s="75" t="s">
        <v>3</v>
      </c>
      <c r="C40" s="2" t="s">
        <v>4</v>
      </c>
      <c r="D40" s="14">
        <v>182</v>
      </c>
      <c r="E40" s="14"/>
      <c r="F40" s="14">
        <v>182</v>
      </c>
      <c r="G40" s="5" t="s">
        <v>5</v>
      </c>
    </row>
    <row r="41" spans="1:8" x14ac:dyDescent="0.25">
      <c r="B41" s="75" t="s">
        <v>37</v>
      </c>
      <c r="C41" s="2" t="s">
        <v>499</v>
      </c>
      <c r="D41" s="11">
        <v>61.75</v>
      </c>
      <c r="E41" s="11">
        <v>3.09</v>
      </c>
      <c r="F41" s="11">
        <v>64.84</v>
      </c>
      <c r="G41" s="5">
        <v>108604</v>
      </c>
      <c r="H41" s="12"/>
    </row>
    <row r="42" spans="1:8" x14ac:dyDescent="0.25">
      <c r="B42" s="75" t="s">
        <v>518</v>
      </c>
      <c r="C42" s="75" t="s">
        <v>519</v>
      </c>
      <c r="D42" s="14">
        <v>520</v>
      </c>
      <c r="E42" s="14">
        <v>104</v>
      </c>
      <c r="F42" s="14">
        <v>624</v>
      </c>
      <c r="G42" s="5">
        <v>108613</v>
      </c>
      <c r="H42" s="12"/>
    </row>
    <row r="43" spans="1:8" x14ac:dyDescent="0.25">
      <c r="B43" s="75" t="s">
        <v>44</v>
      </c>
      <c r="C43" s="2" t="s">
        <v>500</v>
      </c>
      <c r="D43" s="11">
        <v>64.650000000000006</v>
      </c>
      <c r="E43" s="11">
        <v>12.93</v>
      </c>
      <c r="F43" s="11">
        <v>77.58</v>
      </c>
      <c r="G43" s="23" t="s">
        <v>5</v>
      </c>
      <c r="H43" s="12"/>
    </row>
    <row r="44" spans="1:8" x14ac:dyDescent="0.25">
      <c r="B44" s="24"/>
      <c r="C44" s="20"/>
      <c r="D44" s="13">
        <f>SUM(D40:D43)</f>
        <v>828.4</v>
      </c>
      <c r="E44" s="13">
        <f>SUM(E40:E43)</f>
        <v>120.02000000000001</v>
      </c>
      <c r="F44" s="13">
        <f>SUM(F40:F43)</f>
        <v>948.42000000000007</v>
      </c>
    </row>
    <row r="45" spans="1:8" x14ac:dyDescent="0.25">
      <c r="B45" s="74" t="s">
        <v>46</v>
      </c>
      <c r="D45" s="25"/>
      <c r="E45" s="25"/>
      <c r="F45" s="25"/>
    </row>
    <row r="46" spans="1:8" x14ac:dyDescent="0.25">
      <c r="B46" s="75"/>
      <c r="D46" s="25"/>
      <c r="E46" s="25"/>
      <c r="F46" s="25"/>
    </row>
    <row r="47" spans="1:8" x14ac:dyDescent="0.25">
      <c r="D47" s="13">
        <f>D46</f>
        <v>0</v>
      </c>
      <c r="E47" s="13">
        <f>E46</f>
        <v>0</v>
      </c>
      <c r="F47" s="13">
        <f>F46</f>
        <v>0</v>
      </c>
    </row>
    <row r="48" spans="1:8" x14ac:dyDescent="0.25">
      <c r="B48" s="74" t="s">
        <v>47</v>
      </c>
      <c r="D48" s="25"/>
      <c r="E48" s="25"/>
      <c r="F48" s="25"/>
    </row>
    <row r="49" spans="2:9" x14ac:dyDescent="0.25">
      <c r="B49" s="75" t="s">
        <v>48</v>
      </c>
      <c r="C49" s="2" t="s">
        <v>501</v>
      </c>
      <c r="D49" s="25">
        <v>25</v>
      </c>
      <c r="E49" s="25">
        <v>5</v>
      </c>
      <c r="F49" s="25">
        <v>30</v>
      </c>
      <c r="G49" s="5">
        <v>108605</v>
      </c>
      <c r="H49" s="12"/>
    </row>
    <row r="50" spans="2:9" x14ac:dyDescent="0.25">
      <c r="B50" s="75" t="s">
        <v>146</v>
      </c>
      <c r="C50" s="2" t="s">
        <v>502</v>
      </c>
      <c r="D50" s="25">
        <v>224.61</v>
      </c>
      <c r="E50" s="25">
        <v>44.92</v>
      </c>
      <c r="F50" s="25">
        <v>269.52999999999997</v>
      </c>
      <c r="G50" s="5">
        <v>108606</v>
      </c>
      <c r="H50" s="12"/>
    </row>
    <row r="51" spans="2:9" x14ac:dyDescent="0.25">
      <c r="D51" s="13">
        <f>SUM(D49:D50)</f>
        <v>249.61</v>
      </c>
      <c r="E51" s="13">
        <f>SUM(E49:E50)</f>
        <v>49.92</v>
      </c>
      <c r="F51" s="13">
        <f>SUM(F49:F50)</f>
        <v>299.52999999999997</v>
      </c>
    </row>
    <row r="52" spans="2:9" x14ac:dyDescent="0.25">
      <c r="B52" s="494" t="s">
        <v>53</v>
      </c>
      <c r="C52" s="495"/>
      <c r="D52" s="25"/>
      <c r="E52" s="25"/>
      <c r="F52" s="25"/>
      <c r="I52" s="2" t="s">
        <v>10</v>
      </c>
    </row>
    <row r="53" spans="2:9" x14ac:dyDescent="0.25">
      <c r="B53" s="75"/>
      <c r="C53" s="75"/>
      <c r="D53" s="25"/>
      <c r="E53" s="25"/>
      <c r="F53" s="25"/>
    </row>
    <row r="54" spans="2:9" x14ac:dyDescent="0.25">
      <c r="D54" s="13">
        <f>SUM(D52:D53)</f>
        <v>0</v>
      </c>
      <c r="E54" s="13">
        <f>SUM(E52:E53)</f>
        <v>0</v>
      </c>
      <c r="F54" s="13">
        <f>SUM(F52:F53)</f>
        <v>0</v>
      </c>
    </row>
    <row r="55" spans="2:9" x14ac:dyDescent="0.25">
      <c r="B55" s="74" t="s">
        <v>54</v>
      </c>
      <c r="D55" s="25"/>
      <c r="E55" s="25"/>
      <c r="F55" s="25"/>
    </row>
    <row r="56" spans="2:9" x14ac:dyDescent="0.25">
      <c r="B56" s="75" t="s">
        <v>48</v>
      </c>
      <c r="C56" s="2" t="s">
        <v>503</v>
      </c>
      <c r="D56" s="25">
        <v>986</v>
      </c>
      <c r="E56" s="25">
        <v>197.2</v>
      </c>
      <c r="F56" s="25">
        <v>1183.2</v>
      </c>
      <c r="G56" s="5">
        <v>108605</v>
      </c>
      <c r="H56" s="12"/>
    </row>
    <row r="57" spans="2:9" x14ac:dyDescent="0.25">
      <c r="B57" s="75" t="s">
        <v>48</v>
      </c>
      <c r="C57" s="2" t="s">
        <v>504</v>
      </c>
      <c r="D57" s="25">
        <v>156</v>
      </c>
      <c r="E57" s="25">
        <v>31.2</v>
      </c>
      <c r="F57" s="25">
        <v>187.2</v>
      </c>
      <c r="G57" s="5">
        <v>108605</v>
      </c>
      <c r="H57" s="12"/>
    </row>
    <row r="58" spans="2:9" x14ac:dyDescent="0.25">
      <c r="D58" s="13">
        <f>SUM(D56:D57)</f>
        <v>1142</v>
      </c>
      <c r="E58" s="13">
        <f>SUM(E56:E57)</f>
        <v>228.39999999999998</v>
      </c>
      <c r="F58" s="13">
        <f>SUM(F56:F57)</f>
        <v>1370.4</v>
      </c>
    </row>
    <row r="59" spans="2:9" x14ac:dyDescent="0.25">
      <c r="B59" s="74" t="s">
        <v>56</v>
      </c>
      <c r="D59" s="25"/>
      <c r="E59" s="25"/>
      <c r="F59" s="25"/>
    </row>
    <row r="60" spans="2:9" x14ac:dyDescent="0.25">
      <c r="B60" s="75" t="s">
        <v>520</v>
      </c>
      <c r="C60" s="2" t="s">
        <v>521</v>
      </c>
      <c r="D60" s="14">
        <v>45</v>
      </c>
      <c r="E60" s="14">
        <v>9</v>
      </c>
      <c r="F60" s="14">
        <v>54</v>
      </c>
      <c r="G60" s="5">
        <v>108614</v>
      </c>
      <c r="H60" s="12"/>
    </row>
    <row r="61" spans="2:9" x14ac:dyDescent="0.25">
      <c r="B61" s="75"/>
      <c r="C61" s="21"/>
      <c r="D61" s="13">
        <f>SUM(D60:D60)</f>
        <v>45</v>
      </c>
      <c r="E61" s="13">
        <f>SUM(E60:E60)</f>
        <v>9</v>
      </c>
      <c r="F61" s="13">
        <f>SUM(F60:F60)</f>
        <v>54</v>
      </c>
    </row>
    <row r="62" spans="2:9" x14ac:dyDescent="0.25">
      <c r="B62" s="66"/>
      <c r="C62" s="67"/>
      <c r="D62" s="25"/>
      <c r="E62" s="25"/>
      <c r="F62" s="25"/>
    </row>
    <row r="63" spans="2:9" x14ac:dyDescent="0.25">
      <c r="B63" s="74" t="s">
        <v>57</v>
      </c>
      <c r="D63" s="25"/>
      <c r="E63" s="25"/>
      <c r="F63" s="25"/>
    </row>
    <row r="64" spans="2:9" x14ac:dyDescent="0.25">
      <c r="B64" s="75" t="s">
        <v>505</v>
      </c>
      <c r="C64" s="2" t="s">
        <v>254</v>
      </c>
      <c r="D64" s="25">
        <v>260.42</v>
      </c>
      <c r="E64" s="25">
        <v>52.08</v>
      </c>
      <c r="F64" s="25">
        <v>312.5</v>
      </c>
      <c r="G64" s="5">
        <v>108607</v>
      </c>
    </row>
    <row r="65" spans="2:12" x14ac:dyDescent="0.25">
      <c r="B65" s="75" t="s">
        <v>506</v>
      </c>
      <c r="C65" s="2" t="s">
        <v>507</v>
      </c>
      <c r="D65" s="25">
        <v>35.590000000000003</v>
      </c>
      <c r="E65" s="25">
        <v>7.12</v>
      </c>
      <c r="F65" s="25">
        <v>42.71</v>
      </c>
      <c r="G65" s="5" t="s">
        <v>52</v>
      </c>
      <c r="H65" s="12"/>
    </row>
    <row r="66" spans="2:12" x14ac:dyDescent="0.25">
      <c r="D66" s="13">
        <f>SUM(D64:D65)</f>
        <v>296.01</v>
      </c>
      <c r="E66" s="13">
        <f>SUM(E64:E65)</f>
        <v>59.199999999999996</v>
      </c>
      <c r="F66" s="13">
        <f>SUM(F64:F65)</f>
        <v>355.21</v>
      </c>
    </row>
    <row r="67" spans="2:12" x14ac:dyDescent="0.25">
      <c r="B67" s="74" t="s">
        <v>60</v>
      </c>
      <c r="C67" s="75"/>
      <c r="D67" s="14"/>
      <c r="E67" s="14"/>
      <c r="F67" s="14"/>
    </row>
    <row r="68" spans="2:12" x14ac:dyDescent="0.25">
      <c r="B68" s="75" t="s">
        <v>3</v>
      </c>
      <c r="C68" s="75" t="s">
        <v>4</v>
      </c>
      <c r="D68" s="14">
        <v>524</v>
      </c>
      <c r="E68" s="14"/>
      <c r="F68" s="14">
        <v>524</v>
      </c>
      <c r="G68" s="5" t="s">
        <v>5</v>
      </c>
    </row>
    <row r="69" spans="2:12" x14ac:dyDescent="0.25">
      <c r="B69" s="75" t="s">
        <v>14</v>
      </c>
      <c r="C69" s="75" t="s">
        <v>97</v>
      </c>
      <c r="D69" s="14">
        <v>74.430000000000007</v>
      </c>
      <c r="E69" s="14">
        <v>14.89</v>
      </c>
      <c r="F69" s="14">
        <v>89.32</v>
      </c>
      <c r="G69" s="5">
        <v>108596</v>
      </c>
      <c r="H69" s="12"/>
    </row>
    <row r="70" spans="2:12" x14ac:dyDescent="0.25">
      <c r="B70" s="75" t="s">
        <v>3</v>
      </c>
      <c r="C70" s="75" t="s">
        <v>508</v>
      </c>
      <c r="D70" s="14">
        <v>2690.58</v>
      </c>
      <c r="E70" s="14"/>
      <c r="F70" s="14">
        <v>2690.58</v>
      </c>
      <c r="G70" s="5" t="s">
        <v>509</v>
      </c>
      <c r="H70" s="12"/>
    </row>
    <row r="71" spans="2:12" x14ac:dyDescent="0.25">
      <c r="B71" s="75" t="s">
        <v>263</v>
      </c>
      <c r="C71" s="75" t="s">
        <v>510</v>
      </c>
      <c r="D71" s="14">
        <v>410</v>
      </c>
      <c r="E71" s="14">
        <v>82</v>
      </c>
      <c r="F71" s="14">
        <v>492</v>
      </c>
      <c r="G71" s="5">
        <v>108608</v>
      </c>
      <c r="H71" s="12"/>
    </row>
    <row r="72" spans="2:12" x14ac:dyDescent="0.25">
      <c r="B72" s="75" t="s">
        <v>282</v>
      </c>
      <c r="C72" s="75" t="s">
        <v>492</v>
      </c>
      <c r="D72" s="14">
        <v>69.69</v>
      </c>
      <c r="E72" s="14"/>
      <c r="F72" s="14">
        <v>69.69</v>
      </c>
      <c r="G72" s="5">
        <v>108595</v>
      </c>
      <c r="H72" s="12"/>
    </row>
    <row r="73" spans="2:12" x14ac:dyDescent="0.25">
      <c r="B73" s="75" t="s">
        <v>518</v>
      </c>
      <c r="C73" s="75" t="s">
        <v>522</v>
      </c>
      <c r="D73" s="14">
        <v>410</v>
      </c>
      <c r="E73" s="14">
        <v>82</v>
      </c>
      <c r="F73" s="14">
        <v>492</v>
      </c>
      <c r="G73" s="5">
        <v>108613</v>
      </c>
      <c r="H73" s="12"/>
    </row>
    <row r="74" spans="2:12" x14ac:dyDescent="0.25">
      <c r="B74" s="75" t="s">
        <v>6</v>
      </c>
      <c r="C74" s="2" t="s">
        <v>491</v>
      </c>
      <c r="D74" s="11">
        <v>14.41</v>
      </c>
      <c r="E74" s="11">
        <v>2.88</v>
      </c>
      <c r="F74" s="11">
        <v>17.29</v>
      </c>
      <c r="G74" s="5" t="s">
        <v>5</v>
      </c>
      <c r="H74" s="12"/>
      <c r="J74" s="26"/>
      <c r="K74" s="26"/>
      <c r="L74" s="26"/>
    </row>
    <row r="75" spans="2:12" x14ac:dyDescent="0.25">
      <c r="B75" s="75" t="s">
        <v>6</v>
      </c>
      <c r="C75" s="2" t="s">
        <v>491</v>
      </c>
      <c r="D75" s="11">
        <v>38.65</v>
      </c>
      <c r="E75" s="11">
        <v>7.73</v>
      </c>
      <c r="F75" s="11">
        <v>46.38</v>
      </c>
      <c r="G75" s="5" t="s">
        <v>5</v>
      </c>
      <c r="H75" s="12"/>
      <c r="J75" s="26"/>
      <c r="K75" s="26"/>
      <c r="L75" s="26"/>
    </row>
    <row r="76" spans="2:12" x14ac:dyDescent="0.25">
      <c r="D76" s="13">
        <f>SUM(D68:D75)</f>
        <v>4231.76</v>
      </c>
      <c r="E76" s="13">
        <f>SUM(E68:E75)</f>
        <v>189.49999999999997</v>
      </c>
      <c r="F76" s="13">
        <f>SUM(F68:F75)</f>
        <v>4421.26</v>
      </c>
    </row>
    <row r="77" spans="2:12" x14ac:dyDescent="0.25">
      <c r="B77" s="74" t="s">
        <v>63</v>
      </c>
      <c r="D77" s="14"/>
      <c r="E77" s="14"/>
      <c r="F77" s="14"/>
    </row>
    <row r="78" spans="2:12" x14ac:dyDescent="0.25">
      <c r="B78" s="75" t="s">
        <v>3</v>
      </c>
      <c r="C78" s="2" t="s">
        <v>4</v>
      </c>
      <c r="D78" s="14">
        <v>348</v>
      </c>
      <c r="E78" s="14"/>
      <c r="F78" s="14">
        <v>348</v>
      </c>
      <c r="G78" s="5" t="s">
        <v>5</v>
      </c>
    </row>
    <row r="79" spans="2:12" x14ac:dyDescent="0.25">
      <c r="B79" s="75" t="s">
        <v>3</v>
      </c>
      <c r="C79" s="2" t="s">
        <v>4</v>
      </c>
      <c r="D79" s="14">
        <v>157.93</v>
      </c>
      <c r="E79" s="14"/>
      <c r="F79" s="14">
        <v>157.93</v>
      </c>
      <c r="G79" s="5" t="s">
        <v>5</v>
      </c>
    </row>
    <row r="80" spans="2:12" x14ac:dyDescent="0.25">
      <c r="B80" s="75" t="s">
        <v>3</v>
      </c>
      <c r="C80" s="2" t="s">
        <v>4</v>
      </c>
      <c r="D80" s="14">
        <v>94.97</v>
      </c>
      <c r="E80" s="14"/>
      <c r="F80" s="14">
        <v>94.97</v>
      </c>
      <c r="G80" s="5" t="s">
        <v>5</v>
      </c>
    </row>
    <row r="81" spans="2:8" x14ac:dyDescent="0.25">
      <c r="B81" s="75" t="s">
        <v>8</v>
      </c>
      <c r="C81" s="2" t="s">
        <v>511</v>
      </c>
      <c r="D81" s="11">
        <v>22.42</v>
      </c>
      <c r="E81" s="11">
        <v>4.4800000000000004</v>
      </c>
      <c r="F81" s="11">
        <v>26.9</v>
      </c>
      <c r="G81" s="5" t="s">
        <v>5</v>
      </c>
      <c r="H81" s="12"/>
    </row>
    <row r="82" spans="2:8" x14ac:dyDescent="0.25">
      <c r="B82" s="75" t="s">
        <v>21</v>
      </c>
      <c r="C82" s="2" t="s">
        <v>22</v>
      </c>
      <c r="D82" s="11">
        <v>32.6</v>
      </c>
      <c r="E82" s="11">
        <v>6.52</v>
      </c>
      <c r="F82" s="11">
        <v>39.119999999999997</v>
      </c>
      <c r="G82" s="5" t="s">
        <v>5</v>
      </c>
      <c r="H82" s="12"/>
    </row>
    <row r="83" spans="2:8" x14ac:dyDescent="0.25">
      <c r="B83" s="75" t="s">
        <v>3</v>
      </c>
      <c r="C83" s="2" t="s">
        <v>523</v>
      </c>
      <c r="D83" s="14">
        <v>32.380000000000003</v>
      </c>
      <c r="E83" s="14"/>
      <c r="F83" s="14">
        <v>32.380000000000003</v>
      </c>
      <c r="G83" s="5">
        <v>108615</v>
      </c>
      <c r="H83" s="12"/>
    </row>
    <row r="84" spans="2:8" x14ac:dyDescent="0.25">
      <c r="B84" s="75" t="s">
        <v>48</v>
      </c>
      <c r="C84" s="2" t="s">
        <v>512</v>
      </c>
      <c r="D84" s="11">
        <v>350</v>
      </c>
      <c r="E84" s="11">
        <v>70</v>
      </c>
      <c r="F84" s="11">
        <v>420</v>
      </c>
      <c r="G84" s="5">
        <v>108605</v>
      </c>
      <c r="H84" s="12"/>
    </row>
    <row r="85" spans="2:8" x14ac:dyDescent="0.25">
      <c r="B85" s="24"/>
      <c r="C85" s="20"/>
      <c r="D85" s="13">
        <f>SUM(D78:D84)</f>
        <v>1038.3</v>
      </c>
      <c r="E85" s="13">
        <f>SUM(E78:E84)</f>
        <v>81</v>
      </c>
      <c r="F85" s="13">
        <f>SUM(F78:F84)</f>
        <v>1119.3</v>
      </c>
    </row>
    <row r="86" spans="2:8" x14ac:dyDescent="0.25">
      <c r="B86" s="27" t="s">
        <v>66</v>
      </c>
      <c r="C86" s="20"/>
      <c r="D86" s="25"/>
      <c r="E86" s="25"/>
      <c r="F86" s="25"/>
    </row>
    <row r="87" spans="2:8" x14ac:dyDescent="0.25">
      <c r="B87" s="24" t="s">
        <v>472</v>
      </c>
      <c r="C87" s="28" t="s">
        <v>273</v>
      </c>
      <c r="D87" s="25">
        <v>313.33</v>
      </c>
      <c r="E87" s="25">
        <v>62.67</v>
      </c>
      <c r="F87" s="25">
        <v>376</v>
      </c>
      <c r="G87" s="5">
        <v>108609</v>
      </c>
      <c r="H87" s="12"/>
    </row>
    <row r="88" spans="2:8" x14ac:dyDescent="0.25">
      <c r="B88" s="24"/>
      <c r="C88" s="20"/>
      <c r="D88" s="13">
        <f>SUM(D87:D87)</f>
        <v>313.33</v>
      </c>
      <c r="E88" s="13">
        <f>SUM(E87:E87)</f>
        <v>62.67</v>
      </c>
      <c r="F88" s="13">
        <f>SUM(F87:F87)</f>
        <v>376</v>
      </c>
    </row>
    <row r="89" spans="2:8" x14ac:dyDescent="0.25">
      <c r="B89" s="29" t="s">
        <v>69</v>
      </c>
      <c r="C89" s="20"/>
      <c r="D89" s="25"/>
      <c r="E89" s="25"/>
      <c r="F89" s="25"/>
    </row>
    <row r="90" spans="2:8" x14ac:dyDescent="0.25">
      <c r="B90" s="24"/>
      <c r="C90" s="28"/>
      <c r="D90" s="25"/>
      <c r="E90" s="25"/>
      <c r="F90" s="25"/>
    </row>
    <row r="91" spans="2:8" x14ac:dyDescent="0.25">
      <c r="B91" s="24"/>
      <c r="C91" s="20"/>
      <c r="D91" s="13">
        <f>SUM(D90:D90)</f>
        <v>0</v>
      </c>
      <c r="E91" s="13">
        <f>SUM(E90:E90)</f>
        <v>0</v>
      </c>
      <c r="F91" s="13">
        <f>SUM(F90:F90)</f>
        <v>0</v>
      </c>
    </row>
    <row r="92" spans="2:8" x14ac:dyDescent="0.25">
      <c r="B92" s="74" t="s">
        <v>72</v>
      </c>
      <c r="C92" s="21"/>
      <c r="D92" s="14"/>
      <c r="E92" s="14"/>
      <c r="F92" s="14"/>
    </row>
    <row r="93" spans="2:8" x14ac:dyDescent="0.25">
      <c r="B93" s="75" t="s">
        <v>513</v>
      </c>
      <c r="C93" s="20" t="s">
        <v>514</v>
      </c>
      <c r="D93" s="14">
        <v>25.8</v>
      </c>
      <c r="E93" s="14">
        <v>5.16</v>
      </c>
      <c r="F93" s="14">
        <v>30.96</v>
      </c>
      <c r="G93" s="5" t="s">
        <v>52</v>
      </c>
    </row>
    <row r="94" spans="2:8" x14ac:dyDescent="0.25">
      <c r="B94" s="74"/>
      <c r="C94" s="21"/>
      <c r="D94" s="13">
        <f>SUM(D93:D93)</f>
        <v>25.8</v>
      </c>
      <c r="E94" s="13">
        <f>SUM(E93:E93)</f>
        <v>5.16</v>
      </c>
      <c r="F94" s="13">
        <f>SUM(F93:F93)</f>
        <v>30.96</v>
      </c>
    </row>
    <row r="95" spans="2:8" ht="13.1" customHeight="1" x14ac:dyDescent="0.25">
      <c r="B95" s="30" t="s">
        <v>73</v>
      </c>
      <c r="C95" s="30"/>
      <c r="D95" s="14"/>
      <c r="E95" s="14"/>
      <c r="F95" s="14"/>
    </row>
    <row r="96" spans="2:8" ht="13.1" customHeight="1" x14ac:dyDescent="0.25">
      <c r="B96" s="75" t="s">
        <v>8</v>
      </c>
      <c r="C96" s="2" t="s">
        <v>515</v>
      </c>
      <c r="D96" s="11">
        <v>22.42</v>
      </c>
      <c r="E96" s="11">
        <v>4.4800000000000004</v>
      </c>
      <c r="F96" s="11">
        <v>26.9</v>
      </c>
      <c r="G96" s="5" t="s">
        <v>5</v>
      </c>
      <c r="H96" s="12"/>
    </row>
    <row r="97" spans="2:8" ht="13.1" customHeight="1" x14ac:dyDescent="0.25">
      <c r="B97" s="75" t="s">
        <v>21</v>
      </c>
      <c r="C97" s="2" t="s">
        <v>22</v>
      </c>
      <c r="D97" s="11">
        <v>32.6</v>
      </c>
      <c r="E97" s="11">
        <v>6.52</v>
      </c>
      <c r="F97" s="11">
        <v>39.119999999999997</v>
      </c>
      <c r="G97" s="5" t="s">
        <v>5</v>
      </c>
      <c r="H97" s="12"/>
    </row>
    <row r="98" spans="2:8" x14ac:dyDescent="0.25">
      <c r="D98" s="13">
        <f>SUM(D96:D97)</f>
        <v>55.02</v>
      </c>
      <c r="E98" s="13">
        <f>SUM(E96:E97)</f>
        <v>11</v>
      </c>
      <c r="F98" s="13">
        <f>SUM(F96:F97)</f>
        <v>66.02</v>
      </c>
    </row>
    <row r="99" spans="2:8" x14ac:dyDescent="0.25">
      <c r="B99" s="74" t="s">
        <v>89</v>
      </c>
      <c r="D99" s="25"/>
      <c r="E99" s="25"/>
      <c r="F99" s="25"/>
    </row>
    <row r="100" spans="2:8" x14ac:dyDescent="0.25">
      <c r="B100" s="33" t="s">
        <v>90</v>
      </c>
      <c r="C100" s="34" t="s">
        <v>524</v>
      </c>
      <c r="D100" s="35">
        <v>13627</v>
      </c>
      <c r="E100" s="35"/>
      <c r="F100" s="35">
        <v>13627</v>
      </c>
      <c r="G100" s="36" t="s">
        <v>92</v>
      </c>
    </row>
    <row r="101" spans="2:8" x14ac:dyDescent="0.25">
      <c r="B101" s="33" t="s">
        <v>93</v>
      </c>
      <c r="C101" s="34" t="s">
        <v>525</v>
      </c>
      <c r="D101" s="35">
        <v>3663.53</v>
      </c>
      <c r="E101" s="35"/>
      <c r="F101" s="35">
        <v>3663.53</v>
      </c>
      <c r="G101" s="36">
        <v>108616</v>
      </c>
    </row>
    <row r="102" spans="2:8" x14ac:dyDescent="0.25">
      <c r="B102" s="33" t="s">
        <v>95</v>
      </c>
      <c r="C102" s="34" t="s">
        <v>526</v>
      </c>
      <c r="D102" s="35">
        <v>4423.6499999999996</v>
      </c>
      <c r="E102" s="35"/>
      <c r="F102" s="35">
        <v>4423.6499999999996</v>
      </c>
      <c r="G102" s="36">
        <v>108617</v>
      </c>
    </row>
    <row r="103" spans="2:8" x14ac:dyDescent="0.25">
      <c r="D103" s="13">
        <f>SUM(D100:D102)</f>
        <v>21714.18</v>
      </c>
      <c r="E103" s="13">
        <v>0</v>
      </c>
      <c r="F103" s="13">
        <f>SUM(F100:F102)</f>
        <v>21714.18</v>
      </c>
    </row>
    <row r="104" spans="2:8" x14ac:dyDescent="0.25">
      <c r="D104" s="31"/>
      <c r="E104" s="31"/>
      <c r="F104" s="31"/>
    </row>
    <row r="105" spans="2:8" x14ac:dyDescent="0.25">
      <c r="C105" s="32" t="s">
        <v>75</v>
      </c>
      <c r="D105" s="13">
        <f>SUM(+D98+D11+D76+D38+D25+D44+D85+D54+D51+D47+D66+D61+D178+D58+D88+D94+D103)</f>
        <v>33156.009999999995</v>
      </c>
      <c r="E105" s="13">
        <f t="shared" ref="E105:F105" si="0">SUM(+E98+E11+E76+E38+E25+E44+E85+E54+E51+E47+E66+E61+E178+E58+E88+E94+E103)</f>
        <v>1177.76</v>
      </c>
      <c r="F105" s="13">
        <f t="shared" si="0"/>
        <v>34333.769999999997</v>
      </c>
    </row>
    <row r="106" spans="2:8" x14ac:dyDescent="0.25">
      <c r="B106" s="42" t="s">
        <v>431</v>
      </c>
      <c r="C106" s="71"/>
      <c r="D106" s="25"/>
      <c r="E106" s="25"/>
      <c r="F106" s="25"/>
    </row>
    <row r="107" spans="2:8" x14ac:dyDescent="0.25">
      <c r="B107" s="42"/>
      <c r="C107" s="20"/>
      <c r="D107" s="26"/>
      <c r="E107" s="26"/>
      <c r="F107" s="26"/>
    </row>
  </sheetData>
  <mergeCells count="2">
    <mergeCell ref="B1:G1"/>
    <mergeCell ref="B52:C5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workbookViewId="0">
      <selection activeCell="C17" sqref="C17"/>
    </sheetView>
  </sheetViews>
  <sheetFormatPr defaultRowHeight="12.7" x14ac:dyDescent="0.25"/>
  <cols>
    <col min="1" max="1" width="4" style="2" customWidth="1"/>
    <col min="2" max="2" width="30.69921875" style="2" customWidth="1"/>
    <col min="3" max="3" width="29.3984375" style="2" customWidth="1"/>
    <col min="4" max="4" width="12.296875" style="4" customWidth="1"/>
    <col min="5" max="5" width="10.69921875" style="4" customWidth="1"/>
    <col min="6" max="6" width="13.09765625" style="4" customWidth="1"/>
    <col min="7" max="7" width="8.59765625" style="5" customWidth="1"/>
    <col min="8" max="8" width="8.296875" style="1" customWidth="1"/>
    <col min="9" max="256" width="8.8984375" style="2"/>
    <col min="257" max="257" width="3.296875" style="2" customWidth="1"/>
    <col min="258" max="258" width="30.69921875" style="2" customWidth="1"/>
    <col min="259" max="259" width="29.3984375" style="2" customWidth="1"/>
    <col min="260" max="260" width="12.296875" style="2" customWidth="1"/>
    <col min="261" max="261" width="10.69921875" style="2" customWidth="1"/>
    <col min="262" max="262" width="13.09765625" style="2" customWidth="1"/>
    <col min="263" max="263" width="8.59765625" style="2" customWidth="1"/>
    <col min="264" max="264" width="8.296875" style="2" customWidth="1"/>
    <col min="265" max="512" width="8.8984375" style="2"/>
    <col min="513" max="513" width="3.296875" style="2" customWidth="1"/>
    <col min="514" max="514" width="30.69921875" style="2" customWidth="1"/>
    <col min="515" max="515" width="29.3984375" style="2" customWidth="1"/>
    <col min="516" max="516" width="12.296875" style="2" customWidth="1"/>
    <col min="517" max="517" width="10.69921875" style="2" customWidth="1"/>
    <col min="518" max="518" width="13.09765625" style="2" customWidth="1"/>
    <col min="519" max="519" width="8.59765625" style="2" customWidth="1"/>
    <col min="520" max="520" width="8.296875" style="2" customWidth="1"/>
    <col min="521" max="768" width="8.8984375" style="2"/>
    <col min="769" max="769" width="3.296875" style="2" customWidth="1"/>
    <col min="770" max="770" width="30.69921875" style="2" customWidth="1"/>
    <col min="771" max="771" width="29.3984375" style="2" customWidth="1"/>
    <col min="772" max="772" width="12.296875" style="2" customWidth="1"/>
    <col min="773" max="773" width="10.69921875" style="2" customWidth="1"/>
    <col min="774" max="774" width="13.09765625" style="2" customWidth="1"/>
    <col min="775" max="775" width="8.59765625" style="2" customWidth="1"/>
    <col min="776" max="776" width="8.296875" style="2" customWidth="1"/>
    <col min="777" max="1024" width="8.8984375" style="2"/>
    <col min="1025" max="1025" width="3.296875" style="2" customWidth="1"/>
    <col min="1026" max="1026" width="30.69921875" style="2" customWidth="1"/>
    <col min="1027" max="1027" width="29.3984375" style="2" customWidth="1"/>
    <col min="1028" max="1028" width="12.296875" style="2" customWidth="1"/>
    <col min="1029" max="1029" width="10.69921875" style="2" customWidth="1"/>
    <col min="1030" max="1030" width="13.09765625" style="2" customWidth="1"/>
    <col min="1031" max="1031" width="8.5976562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30.69921875" style="2" customWidth="1"/>
    <col min="1283" max="1283" width="29.3984375" style="2" customWidth="1"/>
    <col min="1284" max="1284" width="12.296875" style="2" customWidth="1"/>
    <col min="1285" max="1285" width="10.69921875" style="2" customWidth="1"/>
    <col min="1286" max="1286" width="13.09765625" style="2" customWidth="1"/>
    <col min="1287" max="1287" width="8.5976562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30.69921875" style="2" customWidth="1"/>
    <col min="1539" max="1539" width="29.3984375" style="2" customWidth="1"/>
    <col min="1540" max="1540" width="12.296875" style="2" customWidth="1"/>
    <col min="1541" max="1541" width="10.69921875" style="2" customWidth="1"/>
    <col min="1542" max="1542" width="13.09765625" style="2" customWidth="1"/>
    <col min="1543" max="1543" width="8.5976562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30.69921875" style="2" customWidth="1"/>
    <col min="1795" max="1795" width="29.3984375" style="2" customWidth="1"/>
    <col min="1796" max="1796" width="12.296875" style="2" customWidth="1"/>
    <col min="1797" max="1797" width="10.69921875" style="2" customWidth="1"/>
    <col min="1798" max="1798" width="13.09765625" style="2" customWidth="1"/>
    <col min="1799" max="1799" width="8.5976562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30.69921875" style="2" customWidth="1"/>
    <col min="2051" max="2051" width="29.3984375" style="2" customWidth="1"/>
    <col min="2052" max="2052" width="12.296875" style="2" customWidth="1"/>
    <col min="2053" max="2053" width="10.69921875" style="2" customWidth="1"/>
    <col min="2054" max="2054" width="13.09765625" style="2" customWidth="1"/>
    <col min="2055" max="2055" width="8.5976562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30.69921875" style="2" customWidth="1"/>
    <col min="2307" max="2307" width="29.3984375" style="2" customWidth="1"/>
    <col min="2308" max="2308" width="12.296875" style="2" customWidth="1"/>
    <col min="2309" max="2309" width="10.69921875" style="2" customWidth="1"/>
    <col min="2310" max="2310" width="13.09765625" style="2" customWidth="1"/>
    <col min="2311" max="2311" width="8.5976562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30.69921875" style="2" customWidth="1"/>
    <col min="2563" max="2563" width="29.3984375" style="2" customWidth="1"/>
    <col min="2564" max="2564" width="12.296875" style="2" customWidth="1"/>
    <col min="2565" max="2565" width="10.69921875" style="2" customWidth="1"/>
    <col min="2566" max="2566" width="13.09765625" style="2" customWidth="1"/>
    <col min="2567" max="2567" width="8.5976562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30.69921875" style="2" customWidth="1"/>
    <col min="2819" max="2819" width="29.3984375" style="2" customWidth="1"/>
    <col min="2820" max="2820" width="12.296875" style="2" customWidth="1"/>
    <col min="2821" max="2821" width="10.69921875" style="2" customWidth="1"/>
    <col min="2822" max="2822" width="13.09765625" style="2" customWidth="1"/>
    <col min="2823" max="2823" width="8.5976562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30.69921875" style="2" customWidth="1"/>
    <col min="3075" max="3075" width="29.3984375" style="2" customWidth="1"/>
    <col min="3076" max="3076" width="12.296875" style="2" customWidth="1"/>
    <col min="3077" max="3077" width="10.69921875" style="2" customWidth="1"/>
    <col min="3078" max="3078" width="13.09765625" style="2" customWidth="1"/>
    <col min="3079" max="3079" width="8.5976562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30.69921875" style="2" customWidth="1"/>
    <col min="3331" max="3331" width="29.3984375" style="2" customWidth="1"/>
    <col min="3332" max="3332" width="12.296875" style="2" customWidth="1"/>
    <col min="3333" max="3333" width="10.69921875" style="2" customWidth="1"/>
    <col min="3334" max="3334" width="13.09765625" style="2" customWidth="1"/>
    <col min="3335" max="3335" width="8.5976562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30.69921875" style="2" customWidth="1"/>
    <col min="3587" max="3587" width="29.3984375" style="2" customWidth="1"/>
    <col min="3588" max="3588" width="12.296875" style="2" customWidth="1"/>
    <col min="3589" max="3589" width="10.69921875" style="2" customWidth="1"/>
    <col min="3590" max="3590" width="13.09765625" style="2" customWidth="1"/>
    <col min="3591" max="3591" width="8.5976562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30.69921875" style="2" customWidth="1"/>
    <col min="3843" max="3843" width="29.3984375" style="2" customWidth="1"/>
    <col min="3844" max="3844" width="12.296875" style="2" customWidth="1"/>
    <col min="3845" max="3845" width="10.69921875" style="2" customWidth="1"/>
    <col min="3846" max="3846" width="13.09765625" style="2" customWidth="1"/>
    <col min="3847" max="3847" width="8.5976562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30.69921875" style="2" customWidth="1"/>
    <col min="4099" max="4099" width="29.3984375" style="2" customWidth="1"/>
    <col min="4100" max="4100" width="12.296875" style="2" customWidth="1"/>
    <col min="4101" max="4101" width="10.69921875" style="2" customWidth="1"/>
    <col min="4102" max="4102" width="13.09765625" style="2" customWidth="1"/>
    <col min="4103" max="4103" width="8.5976562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30.69921875" style="2" customWidth="1"/>
    <col min="4355" max="4355" width="29.3984375" style="2" customWidth="1"/>
    <col min="4356" max="4356" width="12.296875" style="2" customWidth="1"/>
    <col min="4357" max="4357" width="10.69921875" style="2" customWidth="1"/>
    <col min="4358" max="4358" width="13.09765625" style="2" customWidth="1"/>
    <col min="4359" max="4359" width="8.5976562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30.69921875" style="2" customWidth="1"/>
    <col min="4611" max="4611" width="29.3984375" style="2" customWidth="1"/>
    <col min="4612" max="4612" width="12.296875" style="2" customWidth="1"/>
    <col min="4613" max="4613" width="10.69921875" style="2" customWidth="1"/>
    <col min="4614" max="4614" width="13.09765625" style="2" customWidth="1"/>
    <col min="4615" max="4615" width="8.5976562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30.69921875" style="2" customWidth="1"/>
    <col min="4867" max="4867" width="29.3984375" style="2" customWidth="1"/>
    <col min="4868" max="4868" width="12.296875" style="2" customWidth="1"/>
    <col min="4869" max="4869" width="10.69921875" style="2" customWidth="1"/>
    <col min="4870" max="4870" width="13.09765625" style="2" customWidth="1"/>
    <col min="4871" max="4871" width="8.5976562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30.69921875" style="2" customWidth="1"/>
    <col min="5123" max="5123" width="29.3984375" style="2" customWidth="1"/>
    <col min="5124" max="5124" width="12.296875" style="2" customWidth="1"/>
    <col min="5125" max="5125" width="10.69921875" style="2" customWidth="1"/>
    <col min="5126" max="5126" width="13.09765625" style="2" customWidth="1"/>
    <col min="5127" max="5127" width="8.5976562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30.69921875" style="2" customWidth="1"/>
    <col min="5379" max="5379" width="29.3984375" style="2" customWidth="1"/>
    <col min="5380" max="5380" width="12.296875" style="2" customWidth="1"/>
    <col min="5381" max="5381" width="10.69921875" style="2" customWidth="1"/>
    <col min="5382" max="5382" width="13.09765625" style="2" customWidth="1"/>
    <col min="5383" max="5383" width="8.5976562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30.69921875" style="2" customWidth="1"/>
    <col min="5635" max="5635" width="29.3984375" style="2" customWidth="1"/>
    <col min="5636" max="5636" width="12.296875" style="2" customWidth="1"/>
    <col min="5637" max="5637" width="10.69921875" style="2" customWidth="1"/>
    <col min="5638" max="5638" width="13.09765625" style="2" customWidth="1"/>
    <col min="5639" max="5639" width="8.5976562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30.69921875" style="2" customWidth="1"/>
    <col min="5891" max="5891" width="29.3984375" style="2" customWidth="1"/>
    <col min="5892" max="5892" width="12.296875" style="2" customWidth="1"/>
    <col min="5893" max="5893" width="10.69921875" style="2" customWidth="1"/>
    <col min="5894" max="5894" width="13.09765625" style="2" customWidth="1"/>
    <col min="5895" max="5895" width="8.5976562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30.69921875" style="2" customWidth="1"/>
    <col min="6147" max="6147" width="29.3984375" style="2" customWidth="1"/>
    <col min="6148" max="6148" width="12.296875" style="2" customWidth="1"/>
    <col min="6149" max="6149" width="10.69921875" style="2" customWidth="1"/>
    <col min="6150" max="6150" width="13.09765625" style="2" customWidth="1"/>
    <col min="6151" max="6151" width="8.5976562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30.69921875" style="2" customWidth="1"/>
    <col min="6403" max="6403" width="29.3984375" style="2" customWidth="1"/>
    <col min="6404" max="6404" width="12.296875" style="2" customWidth="1"/>
    <col min="6405" max="6405" width="10.69921875" style="2" customWidth="1"/>
    <col min="6406" max="6406" width="13.09765625" style="2" customWidth="1"/>
    <col min="6407" max="6407" width="8.5976562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30.69921875" style="2" customWidth="1"/>
    <col min="6659" max="6659" width="29.3984375" style="2" customWidth="1"/>
    <col min="6660" max="6660" width="12.296875" style="2" customWidth="1"/>
    <col min="6661" max="6661" width="10.69921875" style="2" customWidth="1"/>
    <col min="6662" max="6662" width="13.09765625" style="2" customWidth="1"/>
    <col min="6663" max="6663" width="8.5976562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30.69921875" style="2" customWidth="1"/>
    <col min="6915" max="6915" width="29.3984375" style="2" customWidth="1"/>
    <col min="6916" max="6916" width="12.296875" style="2" customWidth="1"/>
    <col min="6917" max="6917" width="10.69921875" style="2" customWidth="1"/>
    <col min="6918" max="6918" width="13.09765625" style="2" customWidth="1"/>
    <col min="6919" max="6919" width="8.5976562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30.69921875" style="2" customWidth="1"/>
    <col min="7171" max="7171" width="29.3984375" style="2" customWidth="1"/>
    <col min="7172" max="7172" width="12.296875" style="2" customWidth="1"/>
    <col min="7173" max="7173" width="10.69921875" style="2" customWidth="1"/>
    <col min="7174" max="7174" width="13.09765625" style="2" customWidth="1"/>
    <col min="7175" max="7175" width="8.5976562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30.69921875" style="2" customWidth="1"/>
    <col min="7427" max="7427" width="29.3984375" style="2" customWidth="1"/>
    <col min="7428" max="7428" width="12.296875" style="2" customWidth="1"/>
    <col min="7429" max="7429" width="10.69921875" style="2" customWidth="1"/>
    <col min="7430" max="7430" width="13.09765625" style="2" customWidth="1"/>
    <col min="7431" max="7431" width="8.5976562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30.69921875" style="2" customWidth="1"/>
    <col min="7683" max="7683" width="29.3984375" style="2" customWidth="1"/>
    <col min="7684" max="7684" width="12.296875" style="2" customWidth="1"/>
    <col min="7685" max="7685" width="10.69921875" style="2" customWidth="1"/>
    <col min="7686" max="7686" width="13.09765625" style="2" customWidth="1"/>
    <col min="7687" max="7687" width="8.5976562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30.69921875" style="2" customWidth="1"/>
    <col min="7939" max="7939" width="29.3984375" style="2" customWidth="1"/>
    <col min="7940" max="7940" width="12.296875" style="2" customWidth="1"/>
    <col min="7941" max="7941" width="10.69921875" style="2" customWidth="1"/>
    <col min="7942" max="7942" width="13.09765625" style="2" customWidth="1"/>
    <col min="7943" max="7943" width="8.5976562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30.69921875" style="2" customWidth="1"/>
    <col min="8195" max="8195" width="29.3984375" style="2" customWidth="1"/>
    <col min="8196" max="8196" width="12.296875" style="2" customWidth="1"/>
    <col min="8197" max="8197" width="10.69921875" style="2" customWidth="1"/>
    <col min="8198" max="8198" width="13.09765625" style="2" customWidth="1"/>
    <col min="8199" max="8199" width="8.5976562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30.69921875" style="2" customWidth="1"/>
    <col min="8451" max="8451" width="29.3984375" style="2" customWidth="1"/>
    <col min="8452" max="8452" width="12.296875" style="2" customWidth="1"/>
    <col min="8453" max="8453" width="10.69921875" style="2" customWidth="1"/>
    <col min="8454" max="8454" width="13.09765625" style="2" customWidth="1"/>
    <col min="8455" max="8455" width="8.5976562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30.69921875" style="2" customWidth="1"/>
    <col min="8707" max="8707" width="29.3984375" style="2" customWidth="1"/>
    <col min="8708" max="8708" width="12.296875" style="2" customWidth="1"/>
    <col min="8709" max="8709" width="10.69921875" style="2" customWidth="1"/>
    <col min="8710" max="8710" width="13.09765625" style="2" customWidth="1"/>
    <col min="8711" max="8711" width="8.5976562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30.69921875" style="2" customWidth="1"/>
    <col min="8963" max="8963" width="29.3984375" style="2" customWidth="1"/>
    <col min="8964" max="8964" width="12.296875" style="2" customWidth="1"/>
    <col min="8965" max="8965" width="10.69921875" style="2" customWidth="1"/>
    <col min="8966" max="8966" width="13.09765625" style="2" customWidth="1"/>
    <col min="8967" max="8967" width="8.5976562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30.69921875" style="2" customWidth="1"/>
    <col min="9219" max="9219" width="29.3984375" style="2" customWidth="1"/>
    <col min="9220" max="9220" width="12.296875" style="2" customWidth="1"/>
    <col min="9221" max="9221" width="10.69921875" style="2" customWidth="1"/>
    <col min="9222" max="9222" width="13.09765625" style="2" customWidth="1"/>
    <col min="9223" max="9223" width="8.5976562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30.69921875" style="2" customWidth="1"/>
    <col min="9475" max="9475" width="29.3984375" style="2" customWidth="1"/>
    <col min="9476" max="9476" width="12.296875" style="2" customWidth="1"/>
    <col min="9477" max="9477" width="10.69921875" style="2" customWidth="1"/>
    <col min="9478" max="9478" width="13.09765625" style="2" customWidth="1"/>
    <col min="9479" max="9479" width="8.5976562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30.69921875" style="2" customWidth="1"/>
    <col min="9731" max="9731" width="29.3984375" style="2" customWidth="1"/>
    <col min="9732" max="9732" width="12.296875" style="2" customWidth="1"/>
    <col min="9733" max="9733" width="10.69921875" style="2" customWidth="1"/>
    <col min="9734" max="9734" width="13.09765625" style="2" customWidth="1"/>
    <col min="9735" max="9735" width="8.5976562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30.69921875" style="2" customWidth="1"/>
    <col min="9987" max="9987" width="29.3984375" style="2" customWidth="1"/>
    <col min="9988" max="9988" width="12.296875" style="2" customWidth="1"/>
    <col min="9989" max="9989" width="10.69921875" style="2" customWidth="1"/>
    <col min="9990" max="9990" width="13.09765625" style="2" customWidth="1"/>
    <col min="9991" max="9991" width="8.5976562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30.69921875" style="2" customWidth="1"/>
    <col min="10243" max="10243" width="29.3984375" style="2" customWidth="1"/>
    <col min="10244" max="10244" width="12.296875" style="2" customWidth="1"/>
    <col min="10245" max="10245" width="10.69921875" style="2" customWidth="1"/>
    <col min="10246" max="10246" width="13.09765625" style="2" customWidth="1"/>
    <col min="10247" max="10247" width="8.5976562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30.69921875" style="2" customWidth="1"/>
    <col min="10499" max="10499" width="29.3984375" style="2" customWidth="1"/>
    <col min="10500" max="10500" width="12.296875" style="2" customWidth="1"/>
    <col min="10501" max="10501" width="10.69921875" style="2" customWidth="1"/>
    <col min="10502" max="10502" width="13.09765625" style="2" customWidth="1"/>
    <col min="10503" max="10503" width="8.5976562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30.69921875" style="2" customWidth="1"/>
    <col min="10755" max="10755" width="29.3984375" style="2" customWidth="1"/>
    <col min="10756" max="10756" width="12.296875" style="2" customWidth="1"/>
    <col min="10757" max="10757" width="10.69921875" style="2" customWidth="1"/>
    <col min="10758" max="10758" width="13.09765625" style="2" customWidth="1"/>
    <col min="10759" max="10759" width="8.5976562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30.69921875" style="2" customWidth="1"/>
    <col min="11011" max="11011" width="29.3984375" style="2" customWidth="1"/>
    <col min="11012" max="11012" width="12.296875" style="2" customWidth="1"/>
    <col min="11013" max="11013" width="10.69921875" style="2" customWidth="1"/>
    <col min="11014" max="11014" width="13.09765625" style="2" customWidth="1"/>
    <col min="11015" max="11015" width="8.5976562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30.69921875" style="2" customWidth="1"/>
    <col min="11267" max="11267" width="29.3984375" style="2" customWidth="1"/>
    <col min="11268" max="11268" width="12.296875" style="2" customWidth="1"/>
    <col min="11269" max="11269" width="10.69921875" style="2" customWidth="1"/>
    <col min="11270" max="11270" width="13.09765625" style="2" customWidth="1"/>
    <col min="11271" max="11271" width="8.5976562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30.69921875" style="2" customWidth="1"/>
    <col min="11523" max="11523" width="29.3984375" style="2" customWidth="1"/>
    <col min="11524" max="11524" width="12.296875" style="2" customWidth="1"/>
    <col min="11525" max="11525" width="10.69921875" style="2" customWidth="1"/>
    <col min="11526" max="11526" width="13.09765625" style="2" customWidth="1"/>
    <col min="11527" max="11527" width="8.5976562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30.69921875" style="2" customWidth="1"/>
    <col min="11779" max="11779" width="29.3984375" style="2" customWidth="1"/>
    <col min="11780" max="11780" width="12.296875" style="2" customWidth="1"/>
    <col min="11781" max="11781" width="10.69921875" style="2" customWidth="1"/>
    <col min="11782" max="11782" width="13.09765625" style="2" customWidth="1"/>
    <col min="11783" max="11783" width="8.5976562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30.69921875" style="2" customWidth="1"/>
    <col min="12035" max="12035" width="29.3984375" style="2" customWidth="1"/>
    <col min="12036" max="12036" width="12.296875" style="2" customWidth="1"/>
    <col min="12037" max="12037" width="10.69921875" style="2" customWidth="1"/>
    <col min="12038" max="12038" width="13.09765625" style="2" customWidth="1"/>
    <col min="12039" max="12039" width="8.5976562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30.69921875" style="2" customWidth="1"/>
    <col min="12291" max="12291" width="29.3984375" style="2" customWidth="1"/>
    <col min="12292" max="12292" width="12.296875" style="2" customWidth="1"/>
    <col min="12293" max="12293" width="10.69921875" style="2" customWidth="1"/>
    <col min="12294" max="12294" width="13.09765625" style="2" customWidth="1"/>
    <col min="12295" max="12295" width="8.5976562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30.69921875" style="2" customWidth="1"/>
    <col min="12547" max="12547" width="29.3984375" style="2" customWidth="1"/>
    <col min="12548" max="12548" width="12.296875" style="2" customWidth="1"/>
    <col min="12549" max="12549" width="10.69921875" style="2" customWidth="1"/>
    <col min="12550" max="12550" width="13.09765625" style="2" customWidth="1"/>
    <col min="12551" max="12551" width="8.5976562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30.69921875" style="2" customWidth="1"/>
    <col min="12803" max="12803" width="29.3984375" style="2" customWidth="1"/>
    <col min="12804" max="12804" width="12.296875" style="2" customWidth="1"/>
    <col min="12805" max="12805" width="10.69921875" style="2" customWidth="1"/>
    <col min="12806" max="12806" width="13.09765625" style="2" customWidth="1"/>
    <col min="12807" max="12807" width="8.5976562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30.69921875" style="2" customWidth="1"/>
    <col min="13059" max="13059" width="29.3984375" style="2" customWidth="1"/>
    <col min="13060" max="13060" width="12.296875" style="2" customWidth="1"/>
    <col min="13061" max="13061" width="10.69921875" style="2" customWidth="1"/>
    <col min="13062" max="13062" width="13.09765625" style="2" customWidth="1"/>
    <col min="13063" max="13063" width="8.5976562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30.69921875" style="2" customWidth="1"/>
    <col min="13315" max="13315" width="29.3984375" style="2" customWidth="1"/>
    <col min="13316" max="13316" width="12.296875" style="2" customWidth="1"/>
    <col min="13317" max="13317" width="10.69921875" style="2" customWidth="1"/>
    <col min="13318" max="13318" width="13.09765625" style="2" customWidth="1"/>
    <col min="13319" max="13319" width="8.5976562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30.69921875" style="2" customWidth="1"/>
    <col min="13571" max="13571" width="29.3984375" style="2" customWidth="1"/>
    <col min="13572" max="13572" width="12.296875" style="2" customWidth="1"/>
    <col min="13573" max="13573" width="10.69921875" style="2" customWidth="1"/>
    <col min="13574" max="13574" width="13.09765625" style="2" customWidth="1"/>
    <col min="13575" max="13575" width="8.5976562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30.69921875" style="2" customWidth="1"/>
    <col min="13827" max="13827" width="29.3984375" style="2" customWidth="1"/>
    <col min="13828" max="13828" width="12.296875" style="2" customWidth="1"/>
    <col min="13829" max="13829" width="10.69921875" style="2" customWidth="1"/>
    <col min="13830" max="13830" width="13.09765625" style="2" customWidth="1"/>
    <col min="13831" max="13831" width="8.5976562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30.69921875" style="2" customWidth="1"/>
    <col min="14083" max="14083" width="29.3984375" style="2" customWidth="1"/>
    <col min="14084" max="14084" width="12.296875" style="2" customWidth="1"/>
    <col min="14085" max="14085" width="10.69921875" style="2" customWidth="1"/>
    <col min="14086" max="14086" width="13.09765625" style="2" customWidth="1"/>
    <col min="14087" max="14087" width="8.5976562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30.69921875" style="2" customWidth="1"/>
    <col min="14339" max="14339" width="29.3984375" style="2" customWidth="1"/>
    <col min="14340" max="14340" width="12.296875" style="2" customWidth="1"/>
    <col min="14341" max="14341" width="10.69921875" style="2" customWidth="1"/>
    <col min="14342" max="14342" width="13.09765625" style="2" customWidth="1"/>
    <col min="14343" max="14343" width="8.5976562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30.69921875" style="2" customWidth="1"/>
    <col min="14595" max="14595" width="29.3984375" style="2" customWidth="1"/>
    <col min="14596" max="14596" width="12.296875" style="2" customWidth="1"/>
    <col min="14597" max="14597" width="10.69921875" style="2" customWidth="1"/>
    <col min="14598" max="14598" width="13.09765625" style="2" customWidth="1"/>
    <col min="14599" max="14599" width="8.5976562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30.69921875" style="2" customWidth="1"/>
    <col min="14851" max="14851" width="29.3984375" style="2" customWidth="1"/>
    <col min="14852" max="14852" width="12.296875" style="2" customWidth="1"/>
    <col min="14853" max="14853" width="10.69921875" style="2" customWidth="1"/>
    <col min="14854" max="14854" width="13.09765625" style="2" customWidth="1"/>
    <col min="14855" max="14855" width="8.5976562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30.69921875" style="2" customWidth="1"/>
    <col min="15107" max="15107" width="29.3984375" style="2" customWidth="1"/>
    <col min="15108" max="15108" width="12.296875" style="2" customWidth="1"/>
    <col min="15109" max="15109" width="10.69921875" style="2" customWidth="1"/>
    <col min="15110" max="15110" width="13.09765625" style="2" customWidth="1"/>
    <col min="15111" max="15111" width="8.5976562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30.69921875" style="2" customWidth="1"/>
    <col min="15363" max="15363" width="29.3984375" style="2" customWidth="1"/>
    <col min="15364" max="15364" width="12.296875" style="2" customWidth="1"/>
    <col min="15365" max="15365" width="10.69921875" style="2" customWidth="1"/>
    <col min="15366" max="15366" width="13.09765625" style="2" customWidth="1"/>
    <col min="15367" max="15367" width="8.5976562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30.69921875" style="2" customWidth="1"/>
    <col min="15619" max="15619" width="29.3984375" style="2" customWidth="1"/>
    <col min="15620" max="15620" width="12.296875" style="2" customWidth="1"/>
    <col min="15621" max="15621" width="10.69921875" style="2" customWidth="1"/>
    <col min="15622" max="15622" width="13.09765625" style="2" customWidth="1"/>
    <col min="15623" max="15623" width="8.5976562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30.69921875" style="2" customWidth="1"/>
    <col min="15875" max="15875" width="29.3984375" style="2" customWidth="1"/>
    <col min="15876" max="15876" width="12.296875" style="2" customWidth="1"/>
    <col min="15877" max="15877" width="10.69921875" style="2" customWidth="1"/>
    <col min="15878" max="15878" width="13.09765625" style="2" customWidth="1"/>
    <col min="15879" max="15879" width="8.5976562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30.69921875" style="2" customWidth="1"/>
    <col min="16131" max="16131" width="29.3984375" style="2" customWidth="1"/>
    <col min="16132" max="16132" width="12.296875" style="2" customWidth="1"/>
    <col min="16133" max="16133" width="10.69921875" style="2" customWidth="1"/>
    <col min="16134" max="16134" width="13.09765625" style="2" customWidth="1"/>
    <col min="16135" max="16135" width="8.5976562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42887</v>
      </c>
    </row>
    <row r="3" spans="2:9" ht="15.7" customHeight="1" x14ac:dyDescent="0.25">
      <c r="C3" s="3"/>
    </row>
    <row r="4" spans="2:9" ht="15" customHeight="1" x14ac:dyDescent="0.25">
      <c r="B4" s="77" t="s">
        <v>1</v>
      </c>
      <c r="D4" s="8" t="s">
        <v>201</v>
      </c>
      <c r="E4" s="8" t="s">
        <v>202</v>
      </c>
      <c r="F4" s="8" t="s">
        <v>203</v>
      </c>
      <c r="G4" s="76" t="s">
        <v>435</v>
      </c>
    </row>
    <row r="5" spans="2:9" ht="11.95" customHeight="1" x14ac:dyDescent="0.25">
      <c r="B5" s="78" t="s">
        <v>3</v>
      </c>
      <c r="C5" s="2" t="s">
        <v>4</v>
      </c>
      <c r="D5" s="65">
        <v>583</v>
      </c>
      <c r="E5" s="65"/>
      <c r="F5" s="65">
        <v>583</v>
      </c>
      <c r="G5" s="5" t="s">
        <v>5</v>
      </c>
    </row>
    <row r="6" spans="2:9" ht="11.95" customHeight="1" x14ac:dyDescent="0.25">
      <c r="B6" s="78" t="s">
        <v>6</v>
      </c>
      <c r="C6" s="2" t="s">
        <v>527</v>
      </c>
      <c r="D6" s="11">
        <v>14.5</v>
      </c>
      <c r="E6" s="11">
        <v>2.9</v>
      </c>
      <c r="F6" s="11">
        <v>17.399999999999999</v>
      </c>
      <c r="G6" s="5" t="s">
        <v>5</v>
      </c>
      <c r="H6" s="12"/>
    </row>
    <row r="7" spans="2:9" ht="11.95" customHeight="1" x14ac:dyDescent="0.25">
      <c r="B7" s="78" t="s">
        <v>6</v>
      </c>
      <c r="C7" s="2" t="s">
        <v>527</v>
      </c>
      <c r="D7" s="11">
        <v>38.83</v>
      </c>
      <c r="E7" s="11">
        <v>7.76</v>
      </c>
      <c r="F7" s="11">
        <v>46.59</v>
      </c>
      <c r="G7" s="5" t="s">
        <v>5</v>
      </c>
      <c r="H7" s="12"/>
    </row>
    <row r="8" spans="2:9" ht="11.95" customHeight="1" x14ac:dyDescent="0.25">
      <c r="B8" s="78" t="s">
        <v>8</v>
      </c>
      <c r="C8" s="2" t="s">
        <v>562</v>
      </c>
      <c r="D8" s="11">
        <v>15</v>
      </c>
      <c r="E8" s="11">
        <v>3</v>
      </c>
      <c r="F8" s="11">
        <v>18</v>
      </c>
      <c r="G8" s="5" t="s">
        <v>5</v>
      </c>
      <c r="H8" s="12"/>
    </row>
    <row r="9" spans="2:9" ht="12.85" customHeight="1" x14ac:dyDescent="0.25">
      <c r="D9" s="13">
        <f>SUM(D5:D8)</f>
        <v>651.33000000000004</v>
      </c>
      <c r="E9" s="13">
        <f>SUM(E5:E8)</f>
        <v>13.66</v>
      </c>
      <c r="F9" s="13">
        <f>SUM(F5:F8)</f>
        <v>664.99</v>
      </c>
      <c r="I9" s="2" t="s">
        <v>10</v>
      </c>
    </row>
    <row r="10" spans="2:9" x14ac:dyDescent="0.25">
      <c r="B10" s="77" t="s">
        <v>11</v>
      </c>
      <c r="D10" s="14"/>
      <c r="E10" s="14"/>
      <c r="F10" s="14"/>
    </row>
    <row r="11" spans="2:9" x14ac:dyDescent="0.25">
      <c r="B11" s="78" t="s">
        <v>444</v>
      </c>
      <c r="C11" s="2" t="s">
        <v>528</v>
      </c>
      <c r="D11" s="14">
        <v>111.96</v>
      </c>
      <c r="E11" s="14">
        <v>22.39</v>
      </c>
      <c r="F11" s="14">
        <v>134.35</v>
      </c>
      <c r="G11" s="5">
        <v>108618</v>
      </c>
      <c r="H11" s="12"/>
    </row>
    <row r="12" spans="2:9" x14ac:dyDescent="0.25">
      <c r="B12" s="78" t="s">
        <v>12</v>
      </c>
      <c r="C12" s="2" t="s">
        <v>13</v>
      </c>
      <c r="D12" s="15">
        <v>8.68</v>
      </c>
      <c r="E12" s="15"/>
      <c r="F12" s="15">
        <v>8.68</v>
      </c>
      <c r="G12" s="5" t="s">
        <v>5</v>
      </c>
    </row>
    <row r="13" spans="2:9" x14ac:dyDescent="0.25">
      <c r="B13" s="78" t="s">
        <v>27</v>
      </c>
      <c r="C13" s="2" t="s">
        <v>28</v>
      </c>
      <c r="D13" s="15">
        <v>39.96</v>
      </c>
      <c r="E13" s="15"/>
      <c r="F13" s="15">
        <v>39.96</v>
      </c>
      <c r="G13" s="5">
        <v>108619</v>
      </c>
    </row>
    <row r="14" spans="2:9" x14ac:dyDescent="0.25">
      <c r="B14" s="78" t="s">
        <v>16</v>
      </c>
      <c r="C14" s="2" t="s">
        <v>17</v>
      </c>
      <c r="D14" s="15">
        <v>14.38</v>
      </c>
      <c r="E14" s="15">
        <v>2.88</v>
      </c>
      <c r="F14" s="15">
        <v>17.260000000000002</v>
      </c>
      <c r="G14" s="5">
        <v>108620</v>
      </c>
      <c r="H14" s="12"/>
    </row>
    <row r="15" spans="2:9" x14ac:dyDescent="0.25">
      <c r="B15" s="2" t="s">
        <v>18</v>
      </c>
      <c r="C15" s="2" t="s">
        <v>19</v>
      </c>
      <c r="D15" s="16">
        <v>81.91</v>
      </c>
      <c r="E15" s="16">
        <v>16.38</v>
      </c>
      <c r="F15" s="16">
        <v>98.29</v>
      </c>
      <c r="G15" s="17" t="s">
        <v>5</v>
      </c>
    </row>
    <row r="16" spans="2:9" x14ac:dyDescent="0.25">
      <c r="B16" s="2" t="s">
        <v>8</v>
      </c>
      <c r="C16" s="2" t="s">
        <v>529</v>
      </c>
      <c r="D16" s="15">
        <v>86.72</v>
      </c>
      <c r="E16" s="15">
        <v>17.34</v>
      </c>
      <c r="F16" s="15">
        <v>104.06</v>
      </c>
      <c r="G16" s="17" t="s">
        <v>5</v>
      </c>
      <c r="H16" s="12"/>
    </row>
    <row r="17" spans="2:12" x14ac:dyDescent="0.25">
      <c r="B17" s="78" t="s">
        <v>23</v>
      </c>
      <c r="C17" s="2" t="s">
        <v>198</v>
      </c>
      <c r="D17" s="15">
        <v>23.37</v>
      </c>
      <c r="E17" s="15">
        <v>4.67</v>
      </c>
      <c r="F17" s="15">
        <v>28.04</v>
      </c>
      <c r="G17" s="17">
        <v>108621</v>
      </c>
      <c r="J17" s="16"/>
      <c r="K17" s="16"/>
      <c r="L17" s="16"/>
    </row>
    <row r="18" spans="2:12" x14ac:dyDescent="0.25">
      <c r="B18" s="78" t="s">
        <v>23</v>
      </c>
      <c r="C18" s="2" t="s">
        <v>198</v>
      </c>
      <c r="D18" s="15">
        <v>23.37</v>
      </c>
      <c r="E18" s="15">
        <v>4.67</v>
      </c>
      <c r="F18" s="15">
        <v>28.04</v>
      </c>
      <c r="G18" s="17">
        <v>108621</v>
      </c>
      <c r="J18" s="16"/>
      <c r="K18" s="16"/>
      <c r="L18" s="16"/>
    </row>
    <row r="19" spans="2:12" x14ac:dyDescent="0.25">
      <c r="B19" s="78" t="s">
        <v>23</v>
      </c>
      <c r="C19" s="2" t="s">
        <v>391</v>
      </c>
      <c r="D19" s="15">
        <v>86.25</v>
      </c>
      <c r="E19" s="15">
        <v>5.05</v>
      </c>
      <c r="F19" s="15">
        <v>91.3</v>
      </c>
      <c r="G19" s="17">
        <v>108634</v>
      </c>
      <c r="J19" s="16"/>
      <c r="K19" s="16"/>
      <c r="L19" s="16"/>
    </row>
    <row r="20" spans="2:12" x14ac:dyDescent="0.25">
      <c r="B20" s="78" t="s">
        <v>289</v>
      </c>
      <c r="C20" s="2" t="s">
        <v>530</v>
      </c>
      <c r="D20" s="15">
        <v>39.58</v>
      </c>
      <c r="E20" s="15">
        <v>7.91</v>
      </c>
      <c r="F20" s="15">
        <v>47.49</v>
      </c>
      <c r="G20" s="17" t="s">
        <v>52</v>
      </c>
      <c r="J20" s="16"/>
      <c r="K20" s="16"/>
      <c r="L20" s="16"/>
    </row>
    <row r="21" spans="2:12" x14ac:dyDescent="0.25">
      <c r="B21" s="78" t="s">
        <v>531</v>
      </c>
      <c r="C21" s="2" t="s">
        <v>532</v>
      </c>
      <c r="D21" s="15">
        <v>420</v>
      </c>
      <c r="E21" s="15">
        <v>84</v>
      </c>
      <c r="F21" s="15">
        <v>504</v>
      </c>
      <c r="G21" s="17">
        <v>108622</v>
      </c>
      <c r="J21" s="16"/>
      <c r="K21" s="16"/>
      <c r="L21" s="16"/>
    </row>
    <row r="22" spans="2:12" x14ac:dyDescent="0.25">
      <c r="B22" s="78" t="s">
        <v>849</v>
      </c>
      <c r="C22" s="2" t="s">
        <v>394</v>
      </c>
      <c r="D22" s="15">
        <v>51.75</v>
      </c>
      <c r="E22" s="15"/>
      <c r="F22" s="15">
        <v>51.75</v>
      </c>
      <c r="G22" s="17">
        <v>108635</v>
      </c>
      <c r="J22" s="16"/>
      <c r="K22" s="16"/>
      <c r="L22" s="16"/>
    </row>
    <row r="23" spans="2:12" x14ac:dyDescent="0.25">
      <c r="B23" s="78" t="s">
        <v>70</v>
      </c>
      <c r="C23" s="2" t="s">
        <v>496</v>
      </c>
      <c r="D23" s="15">
        <v>206.27</v>
      </c>
      <c r="E23" s="15">
        <v>41.25</v>
      </c>
      <c r="F23" s="15">
        <v>247.52</v>
      </c>
      <c r="G23" s="17">
        <v>108623</v>
      </c>
      <c r="J23" s="16"/>
      <c r="K23" s="16"/>
      <c r="L23" s="16"/>
    </row>
    <row r="24" spans="2:12" x14ac:dyDescent="0.25">
      <c r="B24" s="78" t="s">
        <v>70</v>
      </c>
      <c r="C24" s="2" t="s">
        <v>496</v>
      </c>
      <c r="D24" s="15">
        <v>76.27</v>
      </c>
      <c r="E24" s="15">
        <v>15.25</v>
      </c>
      <c r="F24" s="15">
        <v>91.52</v>
      </c>
      <c r="G24" s="17">
        <v>108633</v>
      </c>
      <c r="J24" s="16"/>
      <c r="K24" s="16"/>
      <c r="L24" s="16"/>
    </row>
    <row r="25" spans="2:12" x14ac:dyDescent="0.25">
      <c r="D25" s="13">
        <f>SUM(D11:D24)</f>
        <v>1270.47</v>
      </c>
      <c r="E25" s="13">
        <f>SUM(E11:E24)</f>
        <v>221.79</v>
      </c>
      <c r="F25" s="13">
        <f>SUM(F11:F24)</f>
        <v>1492.26</v>
      </c>
    </row>
    <row r="26" spans="2:12" x14ac:dyDescent="0.25">
      <c r="B26" s="77" t="s">
        <v>26</v>
      </c>
      <c r="D26" s="14"/>
      <c r="E26" s="14"/>
      <c r="F26" s="14"/>
    </row>
    <row r="27" spans="2:12" x14ac:dyDescent="0.25">
      <c r="B27" s="78" t="s">
        <v>3</v>
      </c>
      <c r="C27" s="2" t="s">
        <v>4</v>
      </c>
      <c r="D27" s="14">
        <v>443</v>
      </c>
      <c r="E27" s="14"/>
      <c r="F27" s="14">
        <v>443</v>
      </c>
      <c r="G27" s="5" t="s">
        <v>5</v>
      </c>
    </row>
    <row r="28" spans="2:12" x14ac:dyDescent="0.25">
      <c r="B28" s="78" t="s">
        <v>6</v>
      </c>
      <c r="C28" s="2" t="s">
        <v>527</v>
      </c>
      <c r="D28" s="15">
        <v>76.61</v>
      </c>
      <c r="E28" s="15">
        <v>15.32</v>
      </c>
      <c r="F28" s="15">
        <v>91.93</v>
      </c>
      <c r="G28" s="5" t="s">
        <v>5</v>
      </c>
      <c r="H28" s="12"/>
    </row>
    <row r="29" spans="2:12" x14ac:dyDescent="0.25">
      <c r="B29" s="78" t="s">
        <v>27</v>
      </c>
      <c r="C29" s="2" t="s">
        <v>28</v>
      </c>
      <c r="D29" s="15">
        <v>47.47</v>
      </c>
      <c r="E29" s="15"/>
      <c r="F29" s="15">
        <v>47.47</v>
      </c>
      <c r="G29" s="5">
        <v>108624</v>
      </c>
      <c r="H29" s="12"/>
    </row>
    <row r="30" spans="2:12" x14ac:dyDescent="0.25">
      <c r="B30" s="78" t="s">
        <v>444</v>
      </c>
      <c r="C30" s="2" t="s">
        <v>533</v>
      </c>
      <c r="D30" s="15">
        <v>28</v>
      </c>
      <c r="E30" s="15">
        <v>5.6</v>
      </c>
      <c r="F30" s="15">
        <v>33.6</v>
      </c>
      <c r="G30" s="5">
        <v>108618</v>
      </c>
      <c r="H30" s="12"/>
    </row>
    <row r="31" spans="2:12" x14ac:dyDescent="0.25">
      <c r="B31" s="18" t="s">
        <v>30</v>
      </c>
      <c r="C31" s="2" t="s">
        <v>31</v>
      </c>
      <c r="D31" s="40">
        <v>10</v>
      </c>
      <c r="E31" s="16">
        <v>2</v>
      </c>
      <c r="F31" s="16">
        <v>12</v>
      </c>
      <c r="G31" s="5" t="s">
        <v>5</v>
      </c>
    </row>
    <row r="32" spans="2:12" x14ac:dyDescent="0.25">
      <c r="B32" s="78" t="s">
        <v>111</v>
      </c>
      <c r="C32" s="2" t="s">
        <v>112</v>
      </c>
      <c r="D32" s="15">
        <v>1875</v>
      </c>
      <c r="E32" s="15"/>
      <c r="F32" s="15">
        <v>1875</v>
      </c>
      <c r="G32" s="5" t="s">
        <v>113</v>
      </c>
      <c r="H32" s="12"/>
    </row>
    <row r="33" spans="2:8" x14ac:dyDescent="0.25">
      <c r="B33" s="18" t="s">
        <v>534</v>
      </c>
      <c r="C33" s="2" t="s">
        <v>535</v>
      </c>
      <c r="D33" s="40">
        <v>50</v>
      </c>
      <c r="E33" s="16"/>
      <c r="F33" s="16">
        <v>50</v>
      </c>
      <c r="G33" s="5">
        <v>108625</v>
      </c>
      <c r="H33" s="12"/>
    </row>
    <row r="34" spans="2:8" x14ac:dyDescent="0.25">
      <c r="B34" s="18" t="s">
        <v>166</v>
      </c>
      <c r="C34" s="2" t="s">
        <v>536</v>
      </c>
      <c r="D34" s="40">
        <v>363.52</v>
      </c>
      <c r="E34" s="16">
        <v>72.7</v>
      </c>
      <c r="F34" s="16">
        <v>436.22</v>
      </c>
      <c r="G34" s="5">
        <v>108626</v>
      </c>
      <c r="H34" s="12"/>
    </row>
    <row r="35" spans="2:8" x14ac:dyDescent="0.25">
      <c r="B35" s="78" t="s">
        <v>146</v>
      </c>
      <c r="C35" s="2" t="s">
        <v>537</v>
      </c>
      <c r="D35" s="16">
        <v>75</v>
      </c>
      <c r="E35" s="16">
        <v>15</v>
      </c>
      <c r="F35" s="16">
        <v>90</v>
      </c>
      <c r="G35" s="5">
        <v>108627</v>
      </c>
      <c r="H35" s="12"/>
    </row>
    <row r="36" spans="2:8" x14ac:dyDescent="0.25">
      <c r="B36" s="78" t="s">
        <v>146</v>
      </c>
      <c r="C36" s="2" t="s">
        <v>538</v>
      </c>
      <c r="D36" s="16">
        <v>284.60000000000002</v>
      </c>
      <c r="E36" s="16">
        <v>56.92</v>
      </c>
      <c r="F36" s="16">
        <v>341.52</v>
      </c>
      <c r="G36" s="5">
        <v>108627</v>
      </c>
      <c r="H36" s="12"/>
    </row>
    <row r="37" spans="2:8" x14ac:dyDescent="0.25">
      <c r="B37" s="78" t="s">
        <v>339</v>
      </c>
      <c r="C37" s="2" t="s">
        <v>539</v>
      </c>
      <c r="D37" s="16">
        <v>108.77</v>
      </c>
      <c r="E37" s="16">
        <v>21.75</v>
      </c>
      <c r="F37" s="16">
        <v>130.52000000000001</v>
      </c>
      <c r="G37" s="5" t="s">
        <v>52</v>
      </c>
      <c r="H37" s="12"/>
    </row>
    <row r="38" spans="2:8" x14ac:dyDescent="0.25">
      <c r="B38" s="78" t="s">
        <v>1810</v>
      </c>
      <c r="C38" s="2" t="s">
        <v>540</v>
      </c>
      <c r="D38" s="16">
        <v>50</v>
      </c>
      <c r="E38" s="16"/>
      <c r="F38" s="16">
        <v>50</v>
      </c>
      <c r="G38" s="5">
        <v>108628</v>
      </c>
      <c r="H38" s="12"/>
    </row>
    <row r="39" spans="2:8" x14ac:dyDescent="0.25">
      <c r="B39" s="78" t="s">
        <v>541</v>
      </c>
      <c r="C39" s="2" t="s">
        <v>542</v>
      </c>
      <c r="D39" s="16">
        <v>117</v>
      </c>
      <c r="E39" s="16">
        <v>23.4</v>
      </c>
      <c r="F39" s="16">
        <v>140.4</v>
      </c>
      <c r="G39" s="5">
        <v>108636</v>
      </c>
      <c r="H39" s="12"/>
    </row>
    <row r="40" spans="2:8" x14ac:dyDescent="0.25">
      <c r="B40" s="78" t="s">
        <v>543</v>
      </c>
      <c r="C40" s="2" t="s">
        <v>544</v>
      </c>
      <c r="D40" s="16">
        <v>302.33</v>
      </c>
      <c r="E40" s="16">
        <v>60.47</v>
      </c>
      <c r="F40" s="16">
        <v>362.8</v>
      </c>
      <c r="G40" s="5">
        <v>108637</v>
      </c>
      <c r="H40" s="12"/>
    </row>
    <row r="41" spans="2:8" x14ac:dyDescent="0.25">
      <c r="B41" s="78" t="s">
        <v>37</v>
      </c>
      <c r="C41" s="2" t="s">
        <v>545</v>
      </c>
      <c r="D41" s="15">
        <v>51.91</v>
      </c>
      <c r="E41" s="15">
        <v>2.59</v>
      </c>
      <c r="F41" s="15">
        <v>54.5</v>
      </c>
      <c r="G41" s="5">
        <v>108629</v>
      </c>
      <c r="H41" s="12"/>
    </row>
    <row r="42" spans="2:8" x14ac:dyDescent="0.25">
      <c r="B42" s="78" t="s">
        <v>289</v>
      </c>
      <c r="C42" s="2" t="s">
        <v>546</v>
      </c>
      <c r="D42" s="15">
        <v>64.989999999999995</v>
      </c>
      <c r="E42" s="15"/>
      <c r="F42" s="15">
        <v>64.989999999999995</v>
      </c>
      <c r="G42" s="5" t="s">
        <v>52</v>
      </c>
      <c r="H42" s="12"/>
    </row>
    <row r="43" spans="2:8" s="20" customFormat="1" x14ac:dyDescent="0.25">
      <c r="C43" s="21"/>
      <c r="D43" s="13">
        <f>SUM(D27:D42)</f>
        <v>3948.1999999999994</v>
      </c>
      <c r="E43" s="13">
        <f>SUM(E27:E42)</f>
        <v>275.75</v>
      </c>
      <c r="F43" s="13">
        <f>SUM(F27:F42)</f>
        <v>4223.95</v>
      </c>
      <c r="G43" s="22" t="s">
        <v>10</v>
      </c>
      <c r="H43" s="19"/>
    </row>
    <row r="44" spans="2:8" x14ac:dyDescent="0.25">
      <c r="B44" s="77" t="s">
        <v>39</v>
      </c>
      <c r="D44" s="14"/>
      <c r="E44" s="14"/>
      <c r="F44" s="14"/>
    </row>
    <row r="45" spans="2:8" x14ac:dyDescent="0.25">
      <c r="B45" s="78" t="s">
        <v>3</v>
      </c>
      <c r="C45" s="2" t="s">
        <v>4</v>
      </c>
      <c r="D45" s="14">
        <v>182</v>
      </c>
      <c r="E45" s="14"/>
      <c r="F45" s="14">
        <v>182</v>
      </c>
      <c r="G45" s="5" t="s">
        <v>5</v>
      </c>
    </row>
    <row r="46" spans="2:8" x14ac:dyDescent="0.25">
      <c r="B46" s="78" t="s">
        <v>82</v>
      </c>
      <c r="C46" s="2" t="s">
        <v>536</v>
      </c>
      <c r="D46" s="14">
        <v>163.65</v>
      </c>
      <c r="E46" s="14">
        <v>8.18</v>
      </c>
      <c r="F46" s="14">
        <v>171.83</v>
      </c>
      <c r="G46" s="5">
        <v>108626</v>
      </c>
    </row>
    <row r="47" spans="2:8" x14ac:dyDescent="0.25">
      <c r="B47" s="78" t="s">
        <v>37</v>
      </c>
      <c r="C47" s="2" t="s">
        <v>545</v>
      </c>
      <c r="D47" s="11">
        <v>68.61</v>
      </c>
      <c r="E47" s="11">
        <v>3.43</v>
      </c>
      <c r="F47" s="11">
        <v>72.040000000000006</v>
      </c>
      <c r="G47" s="5">
        <v>108629</v>
      </c>
      <c r="H47" s="12"/>
    </row>
    <row r="48" spans="2:8" x14ac:dyDescent="0.25">
      <c r="B48" s="78" t="s">
        <v>263</v>
      </c>
      <c r="C48" s="2" t="s">
        <v>547</v>
      </c>
      <c r="D48" s="11">
        <v>520</v>
      </c>
      <c r="E48" s="11">
        <v>104</v>
      </c>
      <c r="F48" s="11">
        <v>624</v>
      </c>
      <c r="G48" s="5">
        <v>108630</v>
      </c>
      <c r="H48" s="12"/>
    </row>
    <row r="49" spans="2:9" x14ac:dyDescent="0.25">
      <c r="B49" s="78" t="s">
        <v>44</v>
      </c>
      <c r="C49" s="2" t="s">
        <v>548</v>
      </c>
      <c r="D49" s="11">
        <v>76.61</v>
      </c>
      <c r="E49" s="11">
        <v>15.32</v>
      </c>
      <c r="F49" s="11">
        <v>91.93</v>
      </c>
      <c r="G49" s="23" t="s">
        <v>5</v>
      </c>
      <c r="H49" s="12"/>
    </row>
    <row r="50" spans="2:9" x14ac:dyDescent="0.25">
      <c r="B50" s="24"/>
      <c r="C50" s="20"/>
      <c r="D50" s="13">
        <f>SUM(D45:D49)</f>
        <v>1010.87</v>
      </c>
      <c r="E50" s="13">
        <f>SUM(E45:E49)</f>
        <v>130.93</v>
      </c>
      <c r="F50" s="13">
        <f>SUM(F45:F49)</f>
        <v>1141.8000000000002</v>
      </c>
    </row>
    <row r="51" spans="2:9" x14ac:dyDescent="0.25">
      <c r="B51" s="77" t="s">
        <v>46</v>
      </c>
      <c r="D51" s="25"/>
      <c r="E51" s="25"/>
      <c r="F51" s="25"/>
    </row>
    <row r="52" spans="2:9" x14ac:dyDescent="0.25">
      <c r="B52" s="78"/>
      <c r="D52" s="25"/>
      <c r="E52" s="25"/>
      <c r="F52" s="25"/>
    </row>
    <row r="53" spans="2:9" x14ac:dyDescent="0.25">
      <c r="D53" s="13">
        <f>D52</f>
        <v>0</v>
      </c>
      <c r="E53" s="13">
        <f>E52</f>
        <v>0</v>
      </c>
      <c r="F53" s="13">
        <f>F52</f>
        <v>0</v>
      </c>
    </row>
    <row r="54" spans="2:9" x14ac:dyDescent="0.25">
      <c r="B54" s="77" t="s">
        <v>47</v>
      </c>
      <c r="D54" s="25"/>
      <c r="E54" s="25"/>
      <c r="F54" s="25"/>
    </row>
    <row r="55" spans="2:9" x14ac:dyDescent="0.25">
      <c r="B55" s="78" t="s">
        <v>48</v>
      </c>
      <c r="C55" s="2" t="s">
        <v>549</v>
      </c>
      <c r="D55" s="25">
        <v>25</v>
      </c>
      <c r="E55" s="25">
        <v>5</v>
      </c>
      <c r="F55" s="25">
        <v>30</v>
      </c>
      <c r="G55" s="5">
        <v>108631</v>
      </c>
      <c r="H55" s="12"/>
    </row>
    <row r="56" spans="2:9" x14ac:dyDescent="0.25">
      <c r="B56" s="78" t="s">
        <v>82</v>
      </c>
      <c r="C56" s="2" t="s">
        <v>536</v>
      </c>
      <c r="D56" s="25">
        <v>43.38</v>
      </c>
      <c r="E56" s="25">
        <v>2.17</v>
      </c>
      <c r="F56" s="25">
        <v>45.55</v>
      </c>
      <c r="G56" s="5">
        <v>108626</v>
      </c>
      <c r="H56" s="12"/>
    </row>
    <row r="57" spans="2:9" x14ac:dyDescent="0.25">
      <c r="D57" s="13">
        <f>SUM(D55:D56)</f>
        <v>68.38</v>
      </c>
      <c r="E57" s="13">
        <f>SUM(E55:E56)</f>
        <v>7.17</v>
      </c>
      <c r="F57" s="13">
        <f>SUM(F55:F56)</f>
        <v>75.55</v>
      </c>
    </row>
    <row r="58" spans="2:9" x14ac:dyDescent="0.25">
      <c r="B58" s="494" t="s">
        <v>53</v>
      </c>
      <c r="C58" s="495"/>
      <c r="D58" s="25"/>
      <c r="E58" s="25"/>
      <c r="F58" s="25"/>
      <c r="I58" s="2" t="s">
        <v>10</v>
      </c>
    </row>
    <row r="59" spans="2:9" x14ac:dyDescent="0.25">
      <c r="B59" s="78"/>
      <c r="C59" s="78"/>
      <c r="D59" s="25"/>
      <c r="E59" s="25"/>
      <c r="F59" s="25"/>
    </row>
    <row r="60" spans="2:9" x14ac:dyDescent="0.25">
      <c r="D60" s="13">
        <f>SUM(D58:D59)</f>
        <v>0</v>
      </c>
      <c r="E60" s="13">
        <f>SUM(E58:E59)</f>
        <v>0</v>
      </c>
      <c r="F60" s="13">
        <f>SUM(F58:F59)</f>
        <v>0</v>
      </c>
    </row>
    <row r="61" spans="2:9" x14ac:dyDescent="0.25">
      <c r="B61" s="77" t="s">
        <v>54</v>
      </c>
      <c r="D61" s="25"/>
      <c r="E61" s="25"/>
      <c r="F61" s="25"/>
    </row>
    <row r="62" spans="2:9" x14ac:dyDescent="0.25">
      <c r="B62" s="78" t="s">
        <v>48</v>
      </c>
      <c r="C62" s="2" t="s">
        <v>550</v>
      </c>
      <c r="D62" s="25">
        <v>986</v>
      </c>
      <c r="E62" s="25">
        <v>197.2</v>
      </c>
      <c r="F62" s="25">
        <v>1183.2</v>
      </c>
      <c r="G62" s="5">
        <v>108631</v>
      </c>
      <c r="H62" s="12"/>
    </row>
    <row r="63" spans="2:9" x14ac:dyDescent="0.25">
      <c r="B63" s="78" t="s">
        <v>48</v>
      </c>
      <c r="C63" s="2" t="s">
        <v>551</v>
      </c>
      <c r="D63" s="25">
        <v>395.4</v>
      </c>
      <c r="E63" s="25">
        <v>79.08</v>
      </c>
      <c r="F63" s="25">
        <v>474.48</v>
      </c>
      <c r="G63" s="5">
        <v>108631</v>
      </c>
      <c r="H63" s="12"/>
    </row>
    <row r="64" spans="2:9" x14ac:dyDescent="0.25">
      <c r="B64" s="78" t="s">
        <v>82</v>
      </c>
      <c r="C64" s="2" t="s">
        <v>536</v>
      </c>
      <c r="D64" s="25">
        <v>200.17</v>
      </c>
      <c r="E64" s="25">
        <v>10.01</v>
      </c>
      <c r="F64" s="25">
        <v>210.18</v>
      </c>
      <c r="G64" s="5">
        <v>108626</v>
      </c>
      <c r="H64" s="12"/>
    </row>
    <row r="65" spans="2:12" x14ac:dyDescent="0.25">
      <c r="D65" s="13">
        <f>SUM(D62:D64)</f>
        <v>1581.5700000000002</v>
      </c>
      <c r="E65" s="13">
        <f>SUM(E62:E64)</f>
        <v>286.28999999999996</v>
      </c>
      <c r="F65" s="13">
        <f>SUM(F62:F64)</f>
        <v>1867.8600000000001</v>
      </c>
    </row>
    <row r="66" spans="2:12" x14ac:dyDescent="0.25">
      <c r="B66" s="77" t="s">
        <v>56</v>
      </c>
      <c r="D66" s="25"/>
      <c r="E66" s="25"/>
      <c r="F66" s="25"/>
    </row>
    <row r="67" spans="2:12" x14ac:dyDescent="0.25">
      <c r="B67" s="78"/>
      <c r="D67" s="14"/>
      <c r="E67" s="14"/>
      <c r="F67" s="14"/>
      <c r="H67" s="12"/>
    </row>
    <row r="68" spans="2:12" x14ac:dyDescent="0.25">
      <c r="B68" s="78"/>
      <c r="C68" s="21"/>
      <c r="D68" s="13">
        <f>SUM(D67:D67)</f>
        <v>0</v>
      </c>
      <c r="E68" s="13">
        <f>SUM(E67:E67)</f>
        <v>0</v>
      </c>
      <c r="F68" s="13">
        <f>SUM(F67:F67)</f>
        <v>0</v>
      </c>
    </row>
    <row r="69" spans="2:12" x14ac:dyDescent="0.25">
      <c r="B69" s="66"/>
      <c r="C69" s="67"/>
      <c r="D69" s="25"/>
      <c r="E69" s="25"/>
      <c r="F69" s="25"/>
    </row>
    <row r="70" spans="2:12" x14ac:dyDescent="0.25">
      <c r="B70" s="77" t="s">
        <v>57</v>
      </c>
      <c r="D70" s="25"/>
      <c r="E70" s="25"/>
      <c r="F70" s="25"/>
    </row>
    <row r="71" spans="2:12" x14ac:dyDescent="0.25">
      <c r="B71" s="78" t="s">
        <v>82</v>
      </c>
      <c r="C71" s="2" t="s">
        <v>536</v>
      </c>
      <c r="D71" s="25">
        <v>39.54</v>
      </c>
      <c r="E71" s="25">
        <v>1.98</v>
      </c>
      <c r="F71" s="25">
        <v>41.52</v>
      </c>
      <c r="G71" s="5">
        <v>108626</v>
      </c>
    </row>
    <row r="72" spans="2:12" x14ac:dyDescent="0.25">
      <c r="D72" s="13">
        <f>SUM(D71:D71)</f>
        <v>39.54</v>
      </c>
      <c r="E72" s="13">
        <f>SUM(E71:E71)</f>
        <v>1.98</v>
      </c>
      <c r="F72" s="13">
        <f>SUM(F71:F71)</f>
        <v>41.52</v>
      </c>
    </row>
    <row r="73" spans="2:12" x14ac:dyDescent="0.25">
      <c r="B73" s="77" t="s">
        <v>60</v>
      </c>
      <c r="C73" s="78"/>
      <c r="D73" s="14"/>
      <c r="E73" s="14"/>
      <c r="F73" s="14"/>
    </row>
    <row r="74" spans="2:12" x14ac:dyDescent="0.25">
      <c r="B74" s="78" t="s">
        <v>3</v>
      </c>
      <c r="C74" s="78" t="s">
        <v>4</v>
      </c>
      <c r="D74" s="14">
        <v>524</v>
      </c>
      <c r="E74" s="14"/>
      <c r="F74" s="14">
        <v>524</v>
      </c>
      <c r="G74" s="5" t="s">
        <v>5</v>
      </c>
    </row>
    <row r="75" spans="2:12" x14ac:dyDescent="0.25">
      <c r="B75" s="78" t="s">
        <v>14</v>
      </c>
      <c r="C75" s="78" t="s">
        <v>97</v>
      </c>
      <c r="D75" s="14">
        <v>42.64</v>
      </c>
      <c r="E75" s="14">
        <v>8.5299999999999994</v>
      </c>
      <c r="F75" s="14">
        <v>51.17</v>
      </c>
      <c r="G75" s="5">
        <v>108618</v>
      </c>
      <c r="H75" s="12"/>
    </row>
    <row r="76" spans="2:12" x14ac:dyDescent="0.25">
      <c r="B76" s="78" t="s">
        <v>263</v>
      </c>
      <c r="C76" s="78" t="s">
        <v>552</v>
      </c>
      <c r="D76" s="14">
        <v>410</v>
      </c>
      <c r="E76" s="14">
        <v>82</v>
      </c>
      <c r="F76" s="14">
        <v>492</v>
      </c>
      <c r="G76" s="5">
        <v>108630</v>
      </c>
      <c r="H76" s="12"/>
    </row>
    <row r="77" spans="2:12" x14ac:dyDescent="0.25">
      <c r="B77" s="78" t="s">
        <v>6</v>
      </c>
      <c r="C77" s="2" t="s">
        <v>527</v>
      </c>
      <c r="D77" s="11">
        <v>14.5</v>
      </c>
      <c r="E77" s="11">
        <v>2.9</v>
      </c>
      <c r="F77" s="11">
        <v>17.399999999999999</v>
      </c>
      <c r="G77" s="5" t="s">
        <v>5</v>
      </c>
      <c r="H77" s="12"/>
      <c r="J77" s="26"/>
      <c r="K77" s="26"/>
      <c r="L77" s="26"/>
    </row>
    <row r="78" spans="2:12" x14ac:dyDescent="0.25">
      <c r="B78" s="78" t="s">
        <v>6</v>
      </c>
      <c r="C78" s="2" t="s">
        <v>527</v>
      </c>
      <c r="D78" s="11">
        <v>38.83</v>
      </c>
      <c r="E78" s="11">
        <v>7.77</v>
      </c>
      <c r="F78" s="11">
        <v>46.6</v>
      </c>
      <c r="G78" s="5" t="s">
        <v>5</v>
      </c>
      <c r="H78" s="12"/>
      <c r="J78" s="26"/>
      <c r="K78" s="26"/>
      <c r="L78" s="26"/>
    </row>
    <row r="79" spans="2:12" x14ac:dyDescent="0.25">
      <c r="D79" s="13">
        <f>SUM(D74:D78)</f>
        <v>1029.97</v>
      </c>
      <c r="E79" s="13">
        <f>SUM(E74:E78)</f>
        <v>101.2</v>
      </c>
      <c r="F79" s="13">
        <f>SUM(F74:F78)</f>
        <v>1131.17</v>
      </c>
    </row>
    <row r="80" spans="2:12" x14ac:dyDescent="0.25">
      <c r="B80" s="77" t="s">
        <v>63</v>
      </c>
      <c r="D80" s="14"/>
      <c r="E80" s="14"/>
      <c r="F80" s="14"/>
    </row>
    <row r="81" spans="2:8" x14ac:dyDescent="0.25">
      <c r="B81" s="78" t="s">
        <v>3</v>
      </c>
      <c r="C81" s="2" t="s">
        <v>4</v>
      </c>
      <c r="D81" s="14">
        <v>348</v>
      </c>
      <c r="E81" s="14"/>
      <c r="F81" s="14">
        <v>348</v>
      </c>
      <c r="G81" s="5" t="s">
        <v>5</v>
      </c>
    </row>
    <row r="82" spans="2:8" x14ac:dyDescent="0.25">
      <c r="B82" s="78" t="s">
        <v>3</v>
      </c>
      <c r="C82" s="2" t="s">
        <v>4</v>
      </c>
      <c r="D82" s="14">
        <v>161</v>
      </c>
      <c r="E82" s="14"/>
      <c r="F82" s="14">
        <v>161</v>
      </c>
      <c r="G82" s="5" t="s">
        <v>5</v>
      </c>
    </row>
    <row r="83" spans="2:8" x14ac:dyDescent="0.25">
      <c r="B83" s="78" t="s">
        <v>3</v>
      </c>
      <c r="C83" s="2" t="s">
        <v>4</v>
      </c>
      <c r="D83" s="14">
        <v>96</v>
      </c>
      <c r="E83" s="14"/>
      <c r="F83" s="14">
        <v>96</v>
      </c>
      <c r="G83" s="5" t="s">
        <v>5</v>
      </c>
    </row>
    <row r="84" spans="2:8" x14ac:dyDescent="0.25">
      <c r="B84" s="78" t="s">
        <v>166</v>
      </c>
      <c r="C84" s="2" t="s">
        <v>553</v>
      </c>
      <c r="D84" s="14">
        <v>36.549999999999997</v>
      </c>
      <c r="E84" s="14">
        <v>1.83</v>
      </c>
      <c r="F84" s="14">
        <v>38.380000000000003</v>
      </c>
      <c r="G84" s="5">
        <v>108626</v>
      </c>
    </row>
    <row r="85" spans="2:8" x14ac:dyDescent="0.25">
      <c r="B85" s="78" t="s">
        <v>82</v>
      </c>
      <c r="C85" s="2" t="s">
        <v>554</v>
      </c>
      <c r="D85" s="14">
        <v>37.630000000000003</v>
      </c>
      <c r="E85" s="14">
        <v>1.88</v>
      </c>
      <c r="F85" s="14">
        <v>39.51</v>
      </c>
      <c r="G85" s="5">
        <v>108626</v>
      </c>
    </row>
    <row r="86" spans="2:8" x14ac:dyDescent="0.25">
      <c r="B86" s="78" t="s">
        <v>8</v>
      </c>
      <c r="C86" s="2" t="s">
        <v>555</v>
      </c>
      <c r="D86" s="11">
        <v>20.010000000000002</v>
      </c>
      <c r="E86" s="11">
        <v>4</v>
      </c>
      <c r="F86" s="11">
        <v>24.01</v>
      </c>
      <c r="G86" s="5" t="s">
        <v>5</v>
      </c>
      <c r="H86" s="12"/>
    </row>
    <row r="87" spans="2:8" x14ac:dyDescent="0.25">
      <c r="B87" s="78" t="s">
        <v>48</v>
      </c>
      <c r="C87" s="2" t="s">
        <v>556</v>
      </c>
      <c r="D87" s="11">
        <v>350</v>
      </c>
      <c r="E87" s="11">
        <v>70</v>
      </c>
      <c r="F87" s="11">
        <v>420</v>
      </c>
      <c r="G87" s="5">
        <v>108631</v>
      </c>
      <c r="H87" s="12"/>
    </row>
    <row r="88" spans="2:8" x14ac:dyDescent="0.25">
      <c r="B88" s="24"/>
      <c r="C88" s="20"/>
      <c r="D88" s="13">
        <f>SUM(D81:D87)</f>
        <v>1049.19</v>
      </c>
      <c r="E88" s="13">
        <f>SUM(E81:E87)</f>
        <v>77.709999999999994</v>
      </c>
      <c r="F88" s="13">
        <f>SUM(F81:F87)</f>
        <v>1126.9000000000001</v>
      </c>
    </row>
    <row r="89" spans="2:8" x14ac:dyDescent="0.25">
      <c r="B89" s="27" t="s">
        <v>66</v>
      </c>
      <c r="C89" s="20"/>
      <c r="D89" s="25"/>
      <c r="E89" s="25"/>
      <c r="F89" s="25"/>
    </row>
    <row r="90" spans="2:8" x14ac:dyDescent="0.25">
      <c r="B90" s="24" t="s">
        <v>472</v>
      </c>
      <c r="C90" s="28" t="s">
        <v>273</v>
      </c>
      <c r="D90" s="25">
        <v>313.33</v>
      </c>
      <c r="E90" s="25">
        <v>62.67</v>
      </c>
      <c r="F90" s="25">
        <v>376</v>
      </c>
      <c r="G90" s="5">
        <v>108632</v>
      </c>
      <c r="H90" s="12"/>
    </row>
    <row r="91" spans="2:8" x14ac:dyDescent="0.25">
      <c r="B91" s="24" t="s">
        <v>472</v>
      </c>
      <c r="C91" s="28" t="s">
        <v>557</v>
      </c>
      <c r="D91" s="25">
        <v>470</v>
      </c>
      <c r="E91" s="25">
        <v>94</v>
      </c>
      <c r="F91" s="25">
        <v>564</v>
      </c>
      <c r="G91" s="5">
        <v>108638</v>
      </c>
      <c r="H91" s="12"/>
    </row>
    <row r="92" spans="2:8" x14ac:dyDescent="0.25">
      <c r="B92" s="24"/>
      <c r="C92" s="20"/>
      <c r="D92" s="13">
        <f t="shared" ref="D92:E92" si="0">SUM(D90:D91)</f>
        <v>783.32999999999993</v>
      </c>
      <c r="E92" s="13">
        <f t="shared" si="0"/>
        <v>156.67000000000002</v>
      </c>
      <c r="F92" s="13">
        <f>SUM(F90:F91)</f>
        <v>940</v>
      </c>
    </row>
    <row r="93" spans="2:8" x14ac:dyDescent="0.25">
      <c r="B93" s="29" t="s">
        <v>69</v>
      </c>
      <c r="C93" s="20"/>
      <c r="D93" s="25"/>
      <c r="E93" s="25"/>
      <c r="F93" s="25"/>
    </row>
    <row r="94" spans="2:8" x14ac:dyDescent="0.25">
      <c r="B94" s="24"/>
      <c r="C94" s="28"/>
      <c r="D94" s="25"/>
      <c r="E94" s="25"/>
      <c r="F94" s="25"/>
    </row>
    <row r="95" spans="2:8" x14ac:dyDescent="0.25">
      <c r="B95" s="24"/>
      <c r="C95" s="20"/>
      <c r="D95" s="13">
        <f>SUM(D94:D94)</f>
        <v>0</v>
      </c>
      <c r="E95" s="13">
        <f>SUM(E94:E94)</f>
        <v>0</v>
      </c>
      <c r="F95" s="13">
        <f>SUM(F94:F94)</f>
        <v>0</v>
      </c>
    </row>
    <row r="96" spans="2:8" x14ac:dyDescent="0.25">
      <c r="B96" s="77" t="s">
        <v>72</v>
      </c>
      <c r="C96" s="21"/>
      <c r="D96" s="14"/>
      <c r="E96" s="14"/>
      <c r="F96" s="14"/>
    </row>
    <row r="97" spans="2:8" x14ac:dyDescent="0.25">
      <c r="B97" s="78"/>
      <c r="C97" s="20"/>
      <c r="D97" s="14"/>
      <c r="E97" s="14"/>
      <c r="F97" s="14"/>
    </row>
    <row r="98" spans="2:8" x14ac:dyDescent="0.25">
      <c r="B98" s="77"/>
      <c r="C98" s="21"/>
      <c r="D98" s="13">
        <f>SUM(D97:D97)</f>
        <v>0</v>
      </c>
      <c r="E98" s="13">
        <f>SUM(E97:E97)</f>
        <v>0</v>
      </c>
      <c r="F98" s="13">
        <f>SUM(F97:F97)</f>
        <v>0</v>
      </c>
    </row>
    <row r="99" spans="2:8" ht="13.1" customHeight="1" x14ac:dyDescent="0.25">
      <c r="B99" s="30" t="s">
        <v>73</v>
      </c>
      <c r="C99" s="30"/>
      <c r="D99" s="14"/>
      <c r="E99" s="14"/>
      <c r="F99" s="14"/>
    </row>
    <row r="100" spans="2:8" ht="13.1" customHeight="1" x14ac:dyDescent="0.25">
      <c r="B100" s="78" t="s">
        <v>8</v>
      </c>
      <c r="C100" s="2" t="s">
        <v>558</v>
      </c>
      <c r="D100" s="11">
        <v>26.68</v>
      </c>
      <c r="E100" s="11">
        <v>5.34</v>
      </c>
      <c r="F100" s="11">
        <v>32.020000000000003</v>
      </c>
      <c r="G100" s="5" t="s">
        <v>5</v>
      </c>
      <c r="H100" s="12"/>
    </row>
    <row r="101" spans="2:8" x14ac:dyDescent="0.25">
      <c r="D101" s="13">
        <f>SUM(D100:D100)</f>
        <v>26.68</v>
      </c>
      <c r="E101" s="13">
        <f>SUM(E100:E100)</f>
        <v>5.34</v>
      </c>
      <c r="F101" s="13">
        <f>SUM(F100:F100)</f>
        <v>32.020000000000003</v>
      </c>
    </row>
    <row r="102" spans="2:8" x14ac:dyDescent="0.25">
      <c r="B102" s="77" t="s">
        <v>89</v>
      </c>
      <c r="D102" s="25"/>
      <c r="E102" s="25"/>
      <c r="F102" s="25"/>
    </row>
    <row r="103" spans="2:8" x14ac:dyDescent="0.25">
      <c r="B103" s="33" t="s">
        <v>90</v>
      </c>
      <c r="C103" s="34" t="s">
        <v>559</v>
      </c>
      <c r="D103" s="35">
        <v>12508.72</v>
      </c>
      <c r="E103" s="35"/>
      <c r="F103" s="35">
        <v>12508.72</v>
      </c>
      <c r="G103" s="36" t="s">
        <v>92</v>
      </c>
    </row>
    <row r="104" spans="2:8" x14ac:dyDescent="0.25">
      <c r="B104" s="33" t="s">
        <v>93</v>
      </c>
      <c r="C104" s="34" t="s">
        <v>560</v>
      </c>
      <c r="D104" s="35">
        <v>3576.65</v>
      </c>
      <c r="E104" s="35"/>
      <c r="F104" s="35">
        <v>3576.65</v>
      </c>
      <c r="G104" s="36">
        <v>108639</v>
      </c>
    </row>
    <row r="105" spans="2:8" x14ac:dyDescent="0.25">
      <c r="B105" s="33" t="s">
        <v>95</v>
      </c>
      <c r="C105" s="34" t="s">
        <v>561</v>
      </c>
      <c r="D105" s="35">
        <v>4244.49</v>
      </c>
      <c r="E105" s="35"/>
      <c r="F105" s="35">
        <v>4244.49</v>
      </c>
      <c r="G105" s="36">
        <v>108640</v>
      </c>
    </row>
    <row r="106" spans="2:8" x14ac:dyDescent="0.25">
      <c r="D106" s="13">
        <f>SUM(D103:D105)</f>
        <v>20329.86</v>
      </c>
      <c r="E106" s="13">
        <v>0</v>
      </c>
      <c r="F106" s="13">
        <f>SUM(F103:F105)</f>
        <v>20329.86</v>
      </c>
    </row>
    <row r="107" spans="2:8" x14ac:dyDescent="0.25">
      <c r="D107" s="31"/>
      <c r="E107" s="31"/>
      <c r="F107" s="31"/>
    </row>
    <row r="108" spans="2:8" x14ac:dyDescent="0.25">
      <c r="C108" s="32" t="s">
        <v>75</v>
      </c>
      <c r="D108" s="13">
        <f>SUM(+D101+D9+D79+D43+D25+D50+D88+D60+D57+D53+D72+D68+D182+D65+D92+D98+D106)</f>
        <v>31789.39</v>
      </c>
      <c r="E108" s="13">
        <f>SUM(+E101+E9+E79+E43+E25+E50+E88+E60+E57+E53+E72+E68+E182+E65+E92+E98+E106)</f>
        <v>1278.4900000000002</v>
      </c>
      <c r="F108" s="13">
        <f>SUM(+F101+F9+F79+F43+F25+F50+F88+F60+F57+F53+F72+F68+F182+F65+F92+F98+F106)</f>
        <v>33067.880000000005</v>
      </c>
    </row>
    <row r="109" spans="2:8" x14ac:dyDescent="0.25">
      <c r="B109" s="42"/>
      <c r="C109" s="20"/>
      <c r="D109" s="26"/>
      <c r="E109" s="26"/>
      <c r="F109" s="26"/>
    </row>
    <row r="110" spans="2:8" x14ac:dyDescent="0.25">
      <c r="B110" s="78"/>
      <c r="D110" s="15"/>
    </row>
  </sheetData>
  <mergeCells count="2">
    <mergeCell ref="B1:G1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B99" sqref="B99:C99"/>
    </sheetView>
  </sheetViews>
  <sheetFormatPr defaultRowHeight="12.7" x14ac:dyDescent="0.25"/>
  <cols>
    <col min="1" max="1" width="3.296875" style="1" customWidth="1"/>
    <col min="2" max="2" width="30.69921875" style="2" customWidth="1"/>
    <col min="3" max="3" width="29.3984375" style="2" customWidth="1"/>
    <col min="4" max="4" width="12.296875" style="4" customWidth="1"/>
    <col min="5" max="5" width="10.69921875" style="4" customWidth="1"/>
    <col min="6" max="6" width="13.09765625" style="4" customWidth="1"/>
    <col min="7" max="7" width="8.59765625" style="5" customWidth="1"/>
    <col min="8" max="8" width="8.296875" style="1" customWidth="1"/>
    <col min="9" max="256" width="8.8984375" style="2"/>
    <col min="257" max="257" width="3.296875" style="2" customWidth="1"/>
    <col min="258" max="258" width="30.69921875" style="2" customWidth="1"/>
    <col min="259" max="259" width="29.3984375" style="2" customWidth="1"/>
    <col min="260" max="260" width="12.296875" style="2" customWidth="1"/>
    <col min="261" max="261" width="10.69921875" style="2" customWidth="1"/>
    <col min="262" max="262" width="13.09765625" style="2" customWidth="1"/>
    <col min="263" max="263" width="8.59765625" style="2" customWidth="1"/>
    <col min="264" max="264" width="8.296875" style="2" customWidth="1"/>
    <col min="265" max="512" width="8.8984375" style="2"/>
    <col min="513" max="513" width="3.296875" style="2" customWidth="1"/>
    <col min="514" max="514" width="30.69921875" style="2" customWidth="1"/>
    <col min="515" max="515" width="29.3984375" style="2" customWidth="1"/>
    <col min="516" max="516" width="12.296875" style="2" customWidth="1"/>
    <col min="517" max="517" width="10.69921875" style="2" customWidth="1"/>
    <col min="518" max="518" width="13.09765625" style="2" customWidth="1"/>
    <col min="519" max="519" width="8.59765625" style="2" customWidth="1"/>
    <col min="520" max="520" width="8.296875" style="2" customWidth="1"/>
    <col min="521" max="768" width="8.8984375" style="2"/>
    <col min="769" max="769" width="3.296875" style="2" customWidth="1"/>
    <col min="770" max="770" width="30.69921875" style="2" customWidth="1"/>
    <col min="771" max="771" width="29.3984375" style="2" customWidth="1"/>
    <col min="772" max="772" width="12.296875" style="2" customWidth="1"/>
    <col min="773" max="773" width="10.69921875" style="2" customWidth="1"/>
    <col min="774" max="774" width="13.09765625" style="2" customWidth="1"/>
    <col min="775" max="775" width="8.59765625" style="2" customWidth="1"/>
    <col min="776" max="776" width="8.296875" style="2" customWidth="1"/>
    <col min="777" max="1024" width="8.8984375" style="2"/>
    <col min="1025" max="1025" width="3.296875" style="2" customWidth="1"/>
    <col min="1026" max="1026" width="30.69921875" style="2" customWidth="1"/>
    <col min="1027" max="1027" width="29.3984375" style="2" customWidth="1"/>
    <col min="1028" max="1028" width="12.296875" style="2" customWidth="1"/>
    <col min="1029" max="1029" width="10.69921875" style="2" customWidth="1"/>
    <col min="1030" max="1030" width="13.09765625" style="2" customWidth="1"/>
    <col min="1031" max="1031" width="8.5976562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30.69921875" style="2" customWidth="1"/>
    <col min="1283" max="1283" width="29.3984375" style="2" customWidth="1"/>
    <col min="1284" max="1284" width="12.296875" style="2" customWidth="1"/>
    <col min="1285" max="1285" width="10.69921875" style="2" customWidth="1"/>
    <col min="1286" max="1286" width="13.09765625" style="2" customWidth="1"/>
    <col min="1287" max="1287" width="8.5976562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30.69921875" style="2" customWidth="1"/>
    <col min="1539" max="1539" width="29.3984375" style="2" customWidth="1"/>
    <col min="1540" max="1540" width="12.296875" style="2" customWidth="1"/>
    <col min="1541" max="1541" width="10.69921875" style="2" customWidth="1"/>
    <col min="1542" max="1542" width="13.09765625" style="2" customWidth="1"/>
    <col min="1543" max="1543" width="8.5976562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30.69921875" style="2" customWidth="1"/>
    <col min="1795" max="1795" width="29.3984375" style="2" customWidth="1"/>
    <col min="1796" max="1796" width="12.296875" style="2" customWidth="1"/>
    <col min="1797" max="1797" width="10.69921875" style="2" customWidth="1"/>
    <col min="1798" max="1798" width="13.09765625" style="2" customWidth="1"/>
    <col min="1799" max="1799" width="8.5976562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30.69921875" style="2" customWidth="1"/>
    <col min="2051" max="2051" width="29.3984375" style="2" customWidth="1"/>
    <col min="2052" max="2052" width="12.296875" style="2" customWidth="1"/>
    <col min="2053" max="2053" width="10.69921875" style="2" customWidth="1"/>
    <col min="2054" max="2054" width="13.09765625" style="2" customWidth="1"/>
    <col min="2055" max="2055" width="8.5976562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30.69921875" style="2" customWidth="1"/>
    <col min="2307" max="2307" width="29.3984375" style="2" customWidth="1"/>
    <col min="2308" max="2308" width="12.296875" style="2" customWidth="1"/>
    <col min="2309" max="2309" width="10.69921875" style="2" customWidth="1"/>
    <col min="2310" max="2310" width="13.09765625" style="2" customWidth="1"/>
    <col min="2311" max="2311" width="8.5976562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30.69921875" style="2" customWidth="1"/>
    <col min="2563" max="2563" width="29.3984375" style="2" customWidth="1"/>
    <col min="2564" max="2564" width="12.296875" style="2" customWidth="1"/>
    <col min="2565" max="2565" width="10.69921875" style="2" customWidth="1"/>
    <col min="2566" max="2566" width="13.09765625" style="2" customWidth="1"/>
    <col min="2567" max="2567" width="8.5976562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30.69921875" style="2" customWidth="1"/>
    <col min="2819" max="2819" width="29.3984375" style="2" customWidth="1"/>
    <col min="2820" max="2820" width="12.296875" style="2" customWidth="1"/>
    <col min="2821" max="2821" width="10.69921875" style="2" customWidth="1"/>
    <col min="2822" max="2822" width="13.09765625" style="2" customWidth="1"/>
    <col min="2823" max="2823" width="8.5976562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30.69921875" style="2" customWidth="1"/>
    <col min="3075" max="3075" width="29.3984375" style="2" customWidth="1"/>
    <col min="3076" max="3076" width="12.296875" style="2" customWidth="1"/>
    <col min="3077" max="3077" width="10.69921875" style="2" customWidth="1"/>
    <col min="3078" max="3078" width="13.09765625" style="2" customWidth="1"/>
    <col min="3079" max="3079" width="8.5976562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30.69921875" style="2" customWidth="1"/>
    <col min="3331" max="3331" width="29.3984375" style="2" customWidth="1"/>
    <col min="3332" max="3332" width="12.296875" style="2" customWidth="1"/>
    <col min="3333" max="3333" width="10.69921875" style="2" customWidth="1"/>
    <col min="3334" max="3334" width="13.09765625" style="2" customWidth="1"/>
    <col min="3335" max="3335" width="8.5976562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30.69921875" style="2" customWidth="1"/>
    <col min="3587" max="3587" width="29.3984375" style="2" customWidth="1"/>
    <col min="3588" max="3588" width="12.296875" style="2" customWidth="1"/>
    <col min="3589" max="3589" width="10.69921875" style="2" customWidth="1"/>
    <col min="3590" max="3590" width="13.09765625" style="2" customWidth="1"/>
    <col min="3591" max="3591" width="8.5976562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30.69921875" style="2" customWidth="1"/>
    <col min="3843" max="3843" width="29.3984375" style="2" customWidth="1"/>
    <col min="3844" max="3844" width="12.296875" style="2" customWidth="1"/>
    <col min="3845" max="3845" width="10.69921875" style="2" customWidth="1"/>
    <col min="3846" max="3846" width="13.09765625" style="2" customWidth="1"/>
    <col min="3847" max="3847" width="8.5976562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30.69921875" style="2" customWidth="1"/>
    <col min="4099" max="4099" width="29.3984375" style="2" customWidth="1"/>
    <col min="4100" max="4100" width="12.296875" style="2" customWidth="1"/>
    <col min="4101" max="4101" width="10.69921875" style="2" customWidth="1"/>
    <col min="4102" max="4102" width="13.09765625" style="2" customWidth="1"/>
    <col min="4103" max="4103" width="8.5976562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30.69921875" style="2" customWidth="1"/>
    <col min="4355" max="4355" width="29.3984375" style="2" customWidth="1"/>
    <col min="4356" max="4356" width="12.296875" style="2" customWidth="1"/>
    <col min="4357" max="4357" width="10.69921875" style="2" customWidth="1"/>
    <col min="4358" max="4358" width="13.09765625" style="2" customWidth="1"/>
    <col min="4359" max="4359" width="8.5976562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30.69921875" style="2" customWidth="1"/>
    <col min="4611" max="4611" width="29.3984375" style="2" customWidth="1"/>
    <col min="4612" max="4612" width="12.296875" style="2" customWidth="1"/>
    <col min="4613" max="4613" width="10.69921875" style="2" customWidth="1"/>
    <col min="4614" max="4614" width="13.09765625" style="2" customWidth="1"/>
    <col min="4615" max="4615" width="8.5976562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30.69921875" style="2" customWidth="1"/>
    <col min="4867" max="4867" width="29.3984375" style="2" customWidth="1"/>
    <col min="4868" max="4868" width="12.296875" style="2" customWidth="1"/>
    <col min="4869" max="4869" width="10.69921875" style="2" customWidth="1"/>
    <col min="4870" max="4870" width="13.09765625" style="2" customWidth="1"/>
    <col min="4871" max="4871" width="8.5976562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30.69921875" style="2" customWidth="1"/>
    <col min="5123" max="5123" width="29.3984375" style="2" customWidth="1"/>
    <col min="5124" max="5124" width="12.296875" style="2" customWidth="1"/>
    <col min="5125" max="5125" width="10.69921875" style="2" customWidth="1"/>
    <col min="5126" max="5126" width="13.09765625" style="2" customWidth="1"/>
    <col min="5127" max="5127" width="8.5976562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30.69921875" style="2" customWidth="1"/>
    <col min="5379" max="5379" width="29.3984375" style="2" customWidth="1"/>
    <col min="5380" max="5380" width="12.296875" style="2" customWidth="1"/>
    <col min="5381" max="5381" width="10.69921875" style="2" customWidth="1"/>
    <col min="5382" max="5382" width="13.09765625" style="2" customWidth="1"/>
    <col min="5383" max="5383" width="8.5976562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30.69921875" style="2" customWidth="1"/>
    <col min="5635" max="5635" width="29.3984375" style="2" customWidth="1"/>
    <col min="5636" max="5636" width="12.296875" style="2" customWidth="1"/>
    <col min="5637" max="5637" width="10.69921875" style="2" customWidth="1"/>
    <col min="5638" max="5638" width="13.09765625" style="2" customWidth="1"/>
    <col min="5639" max="5639" width="8.5976562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30.69921875" style="2" customWidth="1"/>
    <col min="5891" max="5891" width="29.3984375" style="2" customWidth="1"/>
    <col min="5892" max="5892" width="12.296875" style="2" customWidth="1"/>
    <col min="5893" max="5893" width="10.69921875" style="2" customWidth="1"/>
    <col min="5894" max="5894" width="13.09765625" style="2" customWidth="1"/>
    <col min="5895" max="5895" width="8.5976562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30.69921875" style="2" customWidth="1"/>
    <col min="6147" max="6147" width="29.3984375" style="2" customWidth="1"/>
    <col min="6148" max="6148" width="12.296875" style="2" customWidth="1"/>
    <col min="6149" max="6149" width="10.69921875" style="2" customWidth="1"/>
    <col min="6150" max="6150" width="13.09765625" style="2" customWidth="1"/>
    <col min="6151" max="6151" width="8.5976562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30.69921875" style="2" customWidth="1"/>
    <col min="6403" max="6403" width="29.3984375" style="2" customWidth="1"/>
    <col min="6404" max="6404" width="12.296875" style="2" customWidth="1"/>
    <col min="6405" max="6405" width="10.69921875" style="2" customWidth="1"/>
    <col min="6406" max="6406" width="13.09765625" style="2" customWidth="1"/>
    <col min="6407" max="6407" width="8.5976562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30.69921875" style="2" customWidth="1"/>
    <col min="6659" max="6659" width="29.3984375" style="2" customWidth="1"/>
    <col min="6660" max="6660" width="12.296875" style="2" customWidth="1"/>
    <col min="6661" max="6661" width="10.69921875" style="2" customWidth="1"/>
    <col min="6662" max="6662" width="13.09765625" style="2" customWidth="1"/>
    <col min="6663" max="6663" width="8.5976562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30.69921875" style="2" customWidth="1"/>
    <col min="6915" max="6915" width="29.3984375" style="2" customWidth="1"/>
    <col min="6916" max="6916" width="12.296875" style="2" customWidth="1"/>
    <col min="6917" max="6917" width="10.69921875" style="2" customWidth="1"/>
    <col min="6918" max="6918" width="13.09765625" style="2" customWidth="1"/>
    <col min="6919" max="6919" width="8.5976562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30.69921875" style="2" customWidth="1"/>
    <col min="7171" max="7171" width="29.3984375" style="2" customWidth="1"/>
    <col min="7172" max="7172" width="12.296875" style="2" customWidth="1"/>
    <col min="7173" max="7173" width="10.69921875" style="2" customWidth="1"/>
    <col min="7174" max="7174" width="13.09765625" style="2" customWidth="1"/>
    <col min="7175" max="7175" width="8.5976562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30.69921875" style="2" customWidth="1"/>
    <col min="7427" max="7427" width="29.3984375" style="2" customWidth="1"/>
    <col min="7428" max="7428" width="12.296875" style="2" customWidth="1"/>
    <col min="7429" max="7429" width="10.69921875" style="2" customWidth="1"/>
    <col min="7430" max="7430" width="13.09765625" style="2" customWidth="1"/>
    <col min="7431" max="7431" width="8.5976562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30.69921875" style="2" customWidth="1"/>
    <col min="7683" max="7683" width="29.3984375" style="2" customWidth="1"/>
    <col min="7684" max="7684" width="12.296875" style="2" customWidth="1"/>
    <col min="7685" max="7685" width="10.69921875" style="2" customWidth="1"/>
    <col min="7686" max="7686" width="13.09765625" style="2" customWidth="1"/>
    <col min="7687" max="7687" width="8.5976562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30.69921875" style="2" customWidth="1"/>
    <col min="7939" max="7939" width="29.3984375" style="2" customWidth="1"/>
    <col min="7940" max="7940" width="12.296875" style="2" customWidth="1"/>
    <col min="7941" max="7941" width="10.69921875" style="2" customWidth="1"/>
    <col min="7942" max="7942" width="13.09765625" style="2" customWidth="1"/>
    <col min="7943" max="7943" width="8.5976562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30.69921875" style="2" customWidth="1"/>
    <col min="8195" max="8195" width="29.3984375" style="2" customWidth="1"/>
    <col min="8196" max="8196" width="12.296875" style="2" customWidth="1"/>
    <col min="8197" max="8197" width="10.69921875" style="2" customWidth="1"/>
    <col min="8198" max="8198" width="13.09765625" style="2" customWidth="1"/>
    <col min="8199" max="8199" width="8.5976562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30.69921875" style="2" customWidth="1"/>
    <col min="8451" max="8451" width="29.3984375" style="2" customWidth="1"/>
    <col min="8452" max="8452" width="12.296875" style="2" customWidth="1"/>
    <col min="8453" max="8453" width="10.69921875" style="2" customWidth="1"/>
    <col min="8454" max="8454" width="13.09765625" style="2" customWidth="1"/>
    <col min="8455" max="8455" width="8.5976562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30.69921875" style="2" customWidth="1"/>
    <col min="8707" max="8707" width="29.3984375" style="2" customWidth="1"/>
    <col min="8708" max="8708" width="12.296875" style="2" customWidth="1"/>
    <col min="8709" max="8709" width="10.69921875" style="2" customWidth="1"/>
    <col min="8710" max="8710" width="13.09765625" style="2" customWidth="1"/>
    <col min="8711" max="8711" width="8.5976562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30.69921875" style="2" customWidth="1"/>
    <col min="8963" max="8963" width="29.3984375" style="2" customWidth="1"/>
    <col min="8964" max="8964" width="12.296875" style="2" customWidth="1"/>
    <col min="8965" max="8965" width="10.69921875" style="2" customWidth="1"/>
    <col min="8966" max="8966" width="13.09765625" style="2" customWidth="1"/>
    <col min="8967" max="8967" width="8.5976562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30.69921875" style="2" customWidth="1"/>
    <col min="9219" max="9219" width="29.3984375" style="2" customWidth="1"/>
    <col min="9220" max="9220" width="12.296875" style="2" customWidth="1"/>
    <col min="9221" max="9221" width="10.69921875" style="2" customWidth="1"/>
    <col min="9222" max="9222" width="13.09765625" style="2" customWidth="1"/>
    <col min="9223" max="9223" width="8.5976562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30.69921875" style="2" customWidth="1"/>
    <col min="9475" max="9475" width="29.3984375" style="2" customWidth="1"/>
    <col min="9476" max="9476" width="12.296875" style="2" customWidth="1"/>
    <col min="9477" max="9477" width="10.69921875" style="2" customWidth="1"/>
    <col min="9478" max="9478" width="13.09765625" style="2" customWidth="1"/>
    <col min="9479" max="9479" width="8.5976562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30.69921875" style="2" customWidth="1"/>
    <col min="9731" max="9731" width="29.3984375" style="2" customWidth="1"/>
    <col min="9732" max="9732" width="12.296875" style="2" customWidth="1"/>
    <col min="9733" max="9733" width="10.69921875" style="2" customWidth="1"/>
    <col min="9734" max="9734" width="13.09765625" style="2" customWidth="1"/>
    <col min="9735" max="9735" width="8.5976562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30.69921875" style="2" customWidth="1"/>
    <col min="9987" max="9987" width="29.3984375" style="2" customWidth="1"/>
    <col min="9988" max="9988" width="12.296875" style="2" customWidth="1"/>
    <col min="9989" max="9989" width="10.69921875" style="2" customWidth="1"/>
    <col min="9990" max="9990" width="13.09765625" style="2" customWidth="1"/>
    <col min="9991" max="9991" width="8.5976562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30.69921875" style="2" customWidth="1"/>
    <col min="10243" max="10243" width="29.3984375" style="2" customWidth="1"/>
    <col min="10244" max="10244" width="12.296875" style="2" customWidth="1"/>
    <col min="10245" max="10245" width="10.69921875" style="2" customWidth="1"/>
    <col min="10246" max="10246" width="13.09765625" style="2" customWidth="1"/>
    <col min="10247" max="10247" width="8.5976562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30.69921875" style="2" customWidth="1"/>
    <col min="10499" max="10499" width="29.3984375" style="2" customWidth="1"/>
    <col min="10500" max="10500" width="12.296875" style="2" customWidth="1"/>
    <col min="10501" max="10501" width="10.69921875" style="2" customWidth="1"/>
    <col min="10502" max="10502" width="13.09765625" style="2" customWidth="1"/>
    <col min="10503" max="10503" width="8.5976562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30.69921875" style="2" customWidth="1"/>
    <col min="10755" max="10755" width="29.3984375" style="2" customWidth="1"/>
    <col min="10756" max="10756" width="12.296875" style="2" customWidth="1"/>
    <col min="10757" max="10757" width="10.69921875" style="2" customWidth="1"/>
    <col min="10758" max="10758" width="13.09765625" style="2" customWidth="1"/>
    <col min="10759" max="10759" width="8.5976562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30.69921875" style="2" customWidth="1"/>
    <col min="11011" max="11011" width="29.3984375" style="2" customWidth="1"/>
    <col min="11012" max="11012" width="12.296875" style="2" customWidth="1"/>
    <col min="11013" max="11013" width="10.69921875" style="2" customWidth="1"/>
    <col min="11014" max="11014" width="13.09765625" style="2" customWidth="1"/>
    <col min="11015" max="11015" width="8.5976562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30.69921875" style="2" customWidth="1"/>
    <col min="11267" max="11267" width="29.3984375" style="2" customWidth="1"/>
    <col min="11268" max="11268" width="12.296875" style="2" customWidth="1"/>
    <col min="11269" max="11269" width="10.69921875" style="2" customWidth="1"/>
    <col min="11270" max="11270" width="13.09765625" style="2" customWidth="1"/>
    <col min="11271" max="11271" width="8.5976562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30.69921875" style="2" customWidth="1"/>
    <col min="11523" max="11523" width="29.3984375" style="2" customWidth="1"/>
    <col min="11524" max="11524" width="12.296875" style="2" customWidth="1"/>
    <col min="11525" max="11525" width="10.69921875" style="2" customWidth="1"/>
    <col min="11526" max="11526" width="13.09765625" style="2" customWidth="1"/>
    <col min="11527" max="11527" width="8.5976562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30.69921875" style="2" customWidth="1"/>
    <col min="11779" max="11779" width="29.3984375" style="2" customWidth="1"/>
    <col min="11780" max="11780" width="12.296875" style="2" customWidth="1"/>
    <col min="11781" max="11781" width="10.69921875" style="2" customWidth="1"/>
    <col min="11782" max="11782" width="13.09765625" style="2" customWidth="1"/>
    <col min="11783" max="11783" width="8.5976562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30.69921875" style="2" customWidth="1"/>
    <col min="12035" max="12035" width="29.3984375" style="2" customWidth="1"/>
    <col min="12036" max="12036" width="12.296875" style="2" customWidth="1"/>
    <col min="12037" max="12037" width="10.69921875" style="2" customWidth="1"/>
    <col min="12038" max="12038" width="13.09765625" style="2" customWidth="1"/>
    <col min="12039" max="12039" width="8.5976562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30.69921875" style="2" customWidth="1"/>
    <col min="12291" max="12291" width="29.3984375" style="2" customWidth="1"/>
    <col min="12292" max="12292" width="12.296875" style="2" customWidth="1"/>
    <col min="12293" max="12293" width="10.69921875" style="2" customWidth="1"/>
    <col min="12294" max="12294" width="13.09765625" style="2" customWidth="1"/>
    <col min="12295" max="12295" width="8.5976562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30.69921875" style="2" customWidth="1"/>
    <col min="12547" max="12547" width="29.3984375" style="2" customWidth="1"/>
    <col min="12548" max="12548" width="12.296875" style="2" customWidth="1"/>
    <col min="12549" max="12549" width="10.69921875" style="2" customWidth="1"/>
    <col min="12550" max="12550" width="13.09765625" style="2" customWidth="1"/>
    <col min="12551" max="12551" width="8.5976562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30.69921875" style="2" customWidth="1"/>
    <col min="12803" max="12803" width="29.3984375" style="2" customWidth="1"/>
    <col min="12804" max="12804" width="12.296875" style="2" customWidth="1"/>
    <col min="12805" max="12805" width="10.69921875" style="2" customWidth="1"/>
    <col min="12806" max="12806" width="13.09765625" style="2" customWidth="1"/>
    <col min="12807" max="12807" width="8.5976562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30.69921875" style="2" customWidth="1"/>
    <col min="13059" max="13059" width="29.3984375" style="2" customWidth="1"/>
    <col min="13060" max="13060" width="12.296875" style="2" customWidth="1"/>
    <col min="13061" max="13061" width="10.69921875" style="2" customWidth="1"/>
    <col min="13062" max="13062" width="13.09765625" style="2" customWidth="1"/>
    <col min="13063" max="13063" width="8.5976562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30.69921875" style="2" customWidth="1"/>
    <col min="13315" max="13315" width="29.3984375" style="2" customWidth="1"/>
    <col min="13316" max="13316" width="12.296875" style="2" customWidth="1"/>
    <col min="13317" max="13317" width="10.69921875" style="2" customWidth="1"/>
    <col min="13318" max="13318" width="13.09765625" style="2" customWidth="1"/>
    <col min="13319" max="13319" width="8.5976562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30.69921875" style="2" customWidth="1"/>
    <col min="13571" max="13571" width="29.3984375" style="2" customWidth="1"/>
    <col min="13572" max="13572" width="12.296875" style="2" customWidth="1"/>
    <col min="13573" max="13573" width="10.69921875" style="2" customWidth="1"/>
    <col min="13574" max="13574" width="13.09765625" style="2" customWidth="1"/>
    <col min="13575" max="13575" width="8.5976562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30.69921875" style="2" customWidth="1"/>
    <col min="13827" max="13827" width="29.3984375" style="2" customWidth="1"/>
    <col min="13828" max="13828" width="12.296875" style="2" customWidth="1"/>
    <col min="13829" max="13829" width="10.69921875" style="2" customWidth="1"/>
    <col min="13830" max="13830" width="13.09765625" style="2" customWidth="1"/>
    <col min="13831" max="13831" width="8.5976562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30.69921875" style="2" customWidth="1"/>
    <col min="14083" max="14083" width="29.3984375" style="2" customWidth="1"/>
    <col min="14084" max="14084" width="12.296875" style="2" customWidth="1"/>
    <col min="14085" max="14085" width="10.69921875" style="2" customWidth="1"/>
    <col min="14086" max="14086" width="13.09765625" style="2" customWidth="1"/>
    <col min="14087" max="14087" width="8.5976562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30.69921875" style="2" customWidth="1"/>
    <col min="14339" max="14339" width="29.3984375" style="2" customWidth="1"/>
    <col min="14340" max="14340" width="12.296875" style="2" customWidth="1"/>
    <col min="14341" max="14341" width="10.69921875" style="2" customWidth="1"/>
    <col min="14342" max="14342" width="13.09765625" style="2" customWidth="1"/>
    <col min="14343" max="14343" width="8.5976562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30.69921875" style="2" customWidth="1"/>
    <col min="14595" max="14595" width="29.3984375" style="2" customWidth="1"/>
    <col min="14596" max="14596" width="12.296875" style="2" customWidth="1"/>
    <col min="14597" max="14597" width="10.69921875" style="2" customWidth="1"/>
    <col min="14598" max="14598" width="13.09765625" style="2" customWidth="1"/>
    <col min="14599" max="14599" width="8.5976562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30.69921875" style="2" customWidth="1"/>
    <col min="14851" max="14851" width="29.3984375" style="2" customWidth="1"/>
    <col min="14852" max="14852" width="12.296875" style="2" customWidth="1"/>
    <col min="14853" max="14853" width="10.69921875" style="2" customWidth="1"/>
    <col min="14854" max="14854" width="13.09765625" style="2" customWidth="1"/>
    <col min="14855" max="14855" width="8.5976562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30.69921875" style="2" customWidth="1"/>
    <col min="15107" max="15107" width="29.3984375" style="2" customWidth="1"/>
    <col min="15108" max="15108" width="12.296875" style="2" customWidth="1"/>
    <col min="15109" max="15109" width="10.69921875" style="2" customWidth="1"/>
    <col min="15110" max="15110" width="13.09765625" style="2" customWidth="1"/>
    <col min="15111" max="15111" width="8.5976562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30.69921875" style="2" customWidth="1"/>
    <col min="15363" max="15363" width="29.3984375" style="2" customWidth="1"/>
    <col min="15364" max="15364" width="12.296875" style="2" customWidth="1"/>
    <col min="15365" max="15365" width="10.69921875" style="2" customWidth="1"/>
    <col min="15366" max="15366" width="13.09765625" style="2" customWidth="1"/>
    <col min="15367" max="15367" width="8.5976562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30.69921875" style="2" customWidth="1"/>
    <col min="15619" max="15619" width="29.3984375" style="2" customWidth="1"/>
    <col min="15620" max="15620" width="12.296875" style="2" customWidth="1"/>
    <col min="15621" max="15621" width="10.69921875" style="2" customWidth="1"/>
    <col min="15622" max="15622" width="13.09765625" style="2" customWidth="1"/>
    <col min="15623" max="15623" width="8.5976562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30.69921875" style="2" customWidth="1"/>
    <col min="15875" max="15875" width="29.3984375" style="2" customWidth="1"/>
    <col min="15876" max="15876" width="12.296875" style="2" customWidth="1"/>
    <col min="15877" max="15877" width="10.69921875" style="2" customWidth="1"/>
    <col min="15878" max="15878" width="13.09765625" style="2" customWidth="1"/>
    <col min="15879" max="15879" width="8.5976562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30.69921875" style="2" customWidth="1"/>
    <col min="16131" max="16131" width="29.3984375" style="2" customWidth="1"/>
    <col min="16132" max="16132" width="12.296875" style="2" customWidth="1"/>
    <col min="16133" max="16133" width="10.69921875" style="2" customWidth="1"/>
    <col min="16134" max="16134" width="13.09765625" style="2" customWidth="1"/>
    <col min="16135" max="16135" width="8.5976562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42917</v>
      </c>
    </row>
    <row r="3" spans="2:9" ht="15.7" customHeight="1" x14ac:dyDescent="0.25">
      <c r="C3" s="3"/>
    </row>
    <row r="4" spans="2:9" ht="15" customHeight="1" x14ac:dyDescent="0.25">
      <c r="B4" s="80" t="s">
        <v>1</v>
      </c>
      <c r="D4" s="8" t="s">
        <v>201</v>
      </c>
      <c r="E4" s="8" t="s">
        <v>202</v>
      </c>
      <c r="F4" s="8" t="s">
        <v>203</v>
      </c>
      <c r="G4" s="79" t="s">
        <v>435</v>
      </c>
    </row>
    <row r="5" spans="2:9" ht="11.95" customHeight="1" x14ac:dyDescent="0.25">
      <c r="B5" s="81" t="s">
        <v>3</v>
      </c>
      <c r="C5" s="2" t="s">
        <v>4</v>
      </c>
      <c r="D5" s="65">
        <v>583</v>
      </c>
      <c r="E5" s="65"/>
      <c r="F5" s="65">
        <v>583</v>
      </c>
      <c r="G5" s="5" t="s">
        <v>5</v>
      </c>
    </row>
    <row r="6" spans="2:9" ht="11.95" customHeight="1" x14ac:dyDescent="0.25">
      <c r="B6" s="81" t="s">
        <v>6</v>
      </c>
      <c r="C6" s="2" t="s">
        <v>563</v>
      </c>
      <c r="D6" s="11">
        <v>14.41</v>
      </c>
      <c r="E6" s="11">
        <v>2.88</v>
      </c>
      <c r="F6" s="11">
        <v>17.29</v>
      </c>
      <c r="G6" s="5" t="s">
        <v>5</v>
      </c>
      <c r="H6" s="12"/>
    </row>
    <row r="7" spans="2:9" ht="11.95" customHeight="1" x14ac:dyDescent="0.25">
      <c r="B7" s="81" t="s">
        <v>6</v>
      </c>
      <c r="C7" s="2" t="s">
        <v>563</v>
      </c>
      <c r="D7" s="11">
        <v>46.02</v>
      </c>
      <c r="E7" s="11">
        <v>9.1999999999999993</v>
      </c>
      <c r="F7" s="11">
        <v>55.22</v>
      </c>
      <c r="G7" s="5" t="s">
        <v>5</v>
      </c>
      <c r="H7" s="12"/>
    </row>
    <row r="8" spans="2:9" ht="11.95" customHeight="1" x14ac:dyDescent="0.25">
      <c r="B8" s="81" t="s">
        <v>77</v>
      </c>
      <c r="C8" s="2" t="s">
        <v>564</v>
      </c>
      <c r="D8" s="11">
        <v>251</v>
      </c>
      <c r="E8" s="11">
        <v>50.2</v>
      </c>
      <c r="F8" s="11">
        <v>301.2</v>
      </c>
      <c r="G8" s="5">
        <v>203159</v>
      </c>
      <c r="H8" s="12"/>
    </row>
    <row r="9" spans="2:9" ht="11.95" customHeight="1" x14ac:dyDescent="0.25">
      <c r="B9" s="81" t="s">
        <v>444</v>
      </c>
      <c r="C9" s="2" t="s">
        <v>97</v>
      </c>
      <c r="D9" s="11">
        <v>17.12</v>
      </c>
      <c r="E9" s="11">
        <v>3.43</v>
      </c>
      <c r="F9" s="11">
        <v>20.55</v>
      </c>
      <c r="G9" s="5">
        <v>203160</v>
      </c>
      <c r="H9" s="12"/>
    </row>
    <row r="10" spans="2:9" ht="22.9" customHeight="1" x14ac:dyDescent="0.25">
      <c r="B10" s="81" t="s">
        <v>280</v>
      </c>
      <c r="C10" s="54" t="s">
        <v>281</v>
      </c>
      <c r="D10" s="11">
        <v>497</v>
      </c>
      <c r="E10" s="11">
        <v>99.4</v>
      </c>
      <c r="F10" s="11">
        <v>596.4</v>
      </c>
      <c r="G10" s="5">
        <v>203178</v>
      </c>
      <c r="H10" s="12"/>
    </row>
    <row r="11" spans="2:9" ht="11.95" customHeight="1" x14ac:dyDescent="0.25">
      <c r="B11" s="81" t="s">
        <v>8</v>
      </c>
      <c r="C11" s="2" t="s">
        <v>565</v>
      </c>
      <c r="D11" s="11">
        <v>15</v>
      </c>
      <c r="E11" s="11">
        <v>3</v>
      </c>
      <c r="F11" s="11">
        <v>18</v>
      </c>
      <c r="G11" s="5" t="s">
        <v>5</v>
      </c>
      <c r="H11" s="12"/>
    </row>
    <row r="12" spans="2:9" ht="12.85" customHeight="1" x14ac:dyDescent="0.25">
      <c r="D12" s="13">
        <f>SUM(D5:D11)</f>
        <v>1423.55</v>
      </c>
      <c r="E12" s="13">
        <f>SUM(E5:E11)</f>
        <v>168.11</v>
      </c>
      <c r="F12" s="13">
        <f>SUM(F5:F11)</f>
        <v>1591.6599999999999</v>
      </c>
      <c r="I12" s="2" t="s">
        <v>10</v>
      </c>
    </row>
    <row r="13" spans="2:9" x14ac:dyDescent="0.25">
      <c r="B13" s="80" t="s">
        <v>11</v>
      </c>
      <c r="D13" s="14"/>
      <c r="E13" s="14"/>
      <c r="F13" s="14"/>
    </row>
    <row r="14" spans="2:9" x14ac:dyDescent="0.25">
      <c r="B14" s="81" t="s">
        <v>444</v>
      </c>
      <c r="C14" s="2" t="s">
        <v>566</v>
      </c>
      <c r="D14" s="14">
        <v>56.33</v>
      </c>
      <c r="E14" s="14">
        <v>11.27</v>
      </c>
      <c r="F14" s="14">
        <v>67.599999999999994</v>
      </c>
      <c r="G14" s="5">
        <v>203160</v>
      </c>
      <c r="H14" s="12"/>
    </row>
    <row r="15" spans="2:9" x14ac:dyDescent="0.25">
      <c r="B15" s="81" t="s">
        <v>12</v>
      </c>
      <c r="C15" s="2" t="s">
        <v>13</v>
      </c>
      <c r="D15" s="15">
        <v>8.68</v>
      </c>
      <c r="E15" s="15"/>
      <c r="F15" s="15">
        <v>8.68</v>
      </c>
      <c r="G15" s="5" t="s">
        <v>5</v>
      </c>
    </row>
    <row r="16" spans="2:9" x14ac:dyDescent="0.25">
      <c r="B16" s="81" t="s">
        <v>27</v>
      </c>
      <c r="C16" s="2" t="s">
        <v>28</v>
      </c>
      <c r="D16" s="15">
        <v>50.08</v>
      </c>
      <c r="E16" s="15"/>
      <c r="F16" s="15">
        <v>50.08</v>
      </c>
      <c r="G16" s="5">
        <v>203161</v>
      </c>
    </row>
    <row r="17" spans="2:12" x14ac:dyDescent="0.25">
      <c r="B17" s="81" t="s">
        <v>16</v>
      </c>
      <c r="C17" s="2" t="s">
        <v>17</v>
      </c>
      <c r="D17" s="15">
        <v>14.38</v>
      </c>
      <c r="E17" s="15">
        <v>2.88</v>
      </c>
      <c r="F17" s="15">
        <v>17.260000000000002</v>
      </c>
      <c r="G17" s="5">
        <v>203162</v>
      </c>
      <c r="H17" s="12"/>
    </row>
    <row r="18" spans="2:12" x14ac:dyDescent="0.25">
      <c r="B18" s="2" t="s">
        <v>18</v>
      </c>
      <c r="C18" s="2" t="s">
        <v>19</v>
      </c>
      <c r="D18" s="16">
        <v>81.91</v>
      </c>
      <c r="E18" s="16">
        <v>16.38</v>
      </c>
      <c r="F18" s="16">
        <v>98.29</v>
      </c>
      <c r="G18" s="17" t="s">
        <v>5</v>
      </c>
    </row>
    <row r="19" spans="2:12" x14ac:dyDescent="0.25">
      <c r="B19" s="2" t="s">
        <v>8</v>
      </c>
      <c r="C19" s="2" t="s">
        <v>567</v>
      </c>
      <c r="D19" s="15">
        <v>69.77</v>
      </c>
      <c r="E19" s="15">
        <v>13.95</v>
      </c>
      <c r="F19" s="15">
        <v>83.72</v>
      </c>
      <c r="G19" s="17" t="s">
        <v>5</v>
      </c>
      <c r="H19" s="12"/>
    </row>
    <row r="20" spans="2:12" x14ac:dyDescent="0.25">
      <c r="B20" s="81" t="s">
        <v>109</v>
      </c>
      <c r="C20" s="2" t="s">
        <v>568</v>
      </c>
      <c r="D20" s="15">
        <v>299</v>
      </c>
      <c r="E20" s="15">
        <v>59.8</v>
      </c>
      <c r="F20" s="15">
        <v>358.8</v>
      </c>
      <c r="G20" s="17" t="s">
        <v>569</v>
      </c>
      <c r="J20" s="16"/>
      <c r="K20" s="16"/>
      <c r="L20" s="16"/>
    </row>
    <row r="21" spans="2:12" x14ac:dyDescent="0.25">
      <c r="B21" s="81" t="s">
        <v>157</v>
      </c>
      <c r="C21" s="2" t="s">
        <v>218</v>
      </c>
      <c r="D21" s="15">
        <v>36.32</v>
      </c>
      <c r="E21" s="15">
        <v>7.26</v>
      </c>
      <c r="F21" s="15">
        <v>43.58</v>
      </c>
      <c r="G21" s="17">
        <v>203163</v>
      </c>
      <c r="J21" s="16"/>
      <c r="K21" s="16"/>
      <c r="L21" s="16"/>
    </row>
    <row r="22" spans="2:12" x14ac:dyDescent="0.25">
      <c r="B22" s="81" t="s">
        <v>587</v>
      </c>
      <c r="C22" s="2" t="s">
        <v>588</v>
      </c>
      <c r="D22" s="86">
        <v>120.79</v>
      </c>
      <c r="E22" s="86">
        <v>24.16</v>
      </c>
      <c r="F22" s="86">
        <v>144.94999999999999</v>
      </c>
      <c r="G22" s="5" t="s">
        <v>52</v>
      </c>
      <c r="J22" s="16"/>
      <c r="K22" s="16"/>
      <c r="L22" s="16"/>
    </row>
    <row r="23" spans="2:12" x14ac:dyDescent="0.25">
      <c r="B23" s="81" t="s">
        <v>130</v>
      </c>
      <c r="C23" s="2" t="s">
        <v>131</v>
      </c>
      <c r="D23" s="86">
        <v>17.37</v>
      </c>
      <c r="E23" s="86">
        <v>3.47</v>
      </c>
      <c r="F23" s="86">
        <v>20.84</v>
      </c>
      <c r="G23" s="5">
        <v>203179</v>
      </c>
      <c r="J23" s="16"/>
      <c r="K23" s="16"/>
      <c r="L23" s="16"/>
    </row>
    <row r="24" spans="2:12" x14ac:dyDescent="0.25">
      <c r="B24" s="81" t="s">
        <v>70</v>
      </c>
      <c r="C24" s="2" t="s">
        <v>568</v>
      </c>
      <c r="D24" s="15">
        <v>76.27</v>
      </c>
      <c r="E24" s="15">
        <v>15.25</v>
      </c>
      <c r="F24" s="15">
        <v>91.52</v>
      </c>
      <c r="G24" s="17">
        <v>203164</v>
      </c>
      <c r="J24" s="16"/>
      <c r="K24" s="16"/>
      <c r="L24" s="16"/>
    </row>
    <row r="25" spans="2:12" x14ac:dyDescent="0.25">
      <c r="B25" s="81" t="s">
        <v>70</v>
      </c>
      <c r="C25" s="2" t="s">
        <v>568</v>
      </c>
      <c r="D25" s="15">
        <v>206.27</v>
      </c>
      <c r="E25" s="15">
        <v>41.25</v>
      </c>
      <c r="F25" s="15">
        <v>247.52</v>
      </c>
      <c r="G25" s="17">
        <v>203164</v>
      </c>
      <c r="J25" s="16"/>
      <c r="K25" s="16"/>
      <c r="L25" s="16"/>
    </row>
    <row r="26" spans="2:12" x14ac:dyDescent="0.25">
      <c r="B26" s="81" t="s">
        <v>70</v>
      </c>
      <c r="C26" s="2" t="s">
        <v>568</v>
      </c>
      <c r="D26" s="15">
        <v>76.27</v>
      </c>
      <c r="E26" s="15">
        <v>15.25</v>
      </c>
      <c r="F26" s="15">
        <v>91.52</v>
      </c>
      <c r="G26" s="17">
        <v>203164</v>
      </c>
      <c r="J26" s="16"/>
      <c r="K26" s="16"/>
      <c r="L26" s="16"/>
    </row>
    <row r="27" spans="2:12" x14ac:dyDescent="0.25">
      <c r="B27" s="81" t="s">
        <v>70</v>
      </c>
      <c r="C27" s="2" t="s">
        <v>496</v>
      </c>
      <c r="D27" s="15">
        <v>76.27</v>
      </c>
      <c r="E27" s="15">
        <v>15.25</v>
      </c>
      <c r="F27" s="15">
        <v>91.52</v>
      </c>
      <c r="G27" s="17">
        <v>203164</v>
      </c>
      <c r="J27" s="16"/>
      <c r="K27" s="16"/>
      <c r="L27" s="16"/>
    </row>
    <row r="28" spans="2:12" x14ac:dyDescent="0.25">
      <c r="D28" s="13">
        <f>SUM(D14:D27)</f>
        <v>1189.71</v>
      </c>
      <c r="E28" s="13">
        <f>SUM(E14:E27)</f>
        <v>226.17000000000002</v>
      </c>
      <c r="F28" s="13">
        <f>SUM(F14:F27)</f>
        <v>1415.88</v>
      </c>
    </row>
    <row r="29" spans="2:12" x14ac:dyDescent="0.25">
      <c r="B29" s="80" t="s">
        <v>26</v>
      </c>
      <c r="D29" s="14"/>
      <c r="E29" s="14"/>
      <c r="F29" s="14"/>
    </row>
    <row r="30" spans="2:12" x14ac:dyDescent="0.25">
      <c r="B30" s="81" t="s">
        <v>3</v>
      </c>
      <c r="C30" s="2" t="s">
        <v>4</v>
      </c>
      <c r="D30" s="14">
        <v>443</v>
      </c>
      <c r="E30" s="14"/>
      <c r="F30" s="14">
        <v>443</v>
      </c>
      <c r="G30" s="5" t="s">
        <v>5</v>
      </c>
    </row>
    <row r="31" spans="2:12" x14ac:dyDescent="0.25">
      <c r="B31" s="81" t="s">
        <v>6</v>
      </c>
      <c r="C31" s="2" t="s">
        <v>563</v>
      </c>
      <c r="D31" s="15">
        <v>64.650000000000006</v>
      </c>
      <c r="E31" s="15">
        <v>12.93</v>
      </c>
      <c r="F31" s="15">
        <v>77.58</v>
      </c>
      <c r="G31" s="5" t="s">
        <v>5</v>
      </c>
      <c r="H31" s="12"/>
    </row>
    <row r="32" spans="2:12" x14ac:dyDescent="0.25">
      <c r="B32" s="81" t="s">
        <v>27</v>
      </c>
      <c r="C32" s="2" t="s">
        <v>28</v>
      </c>
      <c r="D32" s="15">
        <v>27.79</v>
      </c>
      <c r="E32" s="15"/>
      <c r="F32" s="15">
        <v>27.79</v>
      </c>
      <c r="G32" s="5">
        <v>203165</v>
      </c>
      <c r="H32" s="12"/>
    </row>
    <row r="33" spans="1:8" x14ac:dyDescent="0.25">
      <c r="B33" s="81" t="s">
        <v>444</v>
      </c>
      <c r="C33" s="2" t="s">
        <v>570</v>
      </c>
      <c r="D33" s="15">
        <v>8.17</v>
      </c>
      <c r="E33" s="15">
        <v>1.63</v>
      </c>
      <c r="F33" s="15">
        <v>9.8000000000000007</v>
      </c>
      <c r="G33" s="5">
        <v>203160</v>
      </c>
      <c r="H33" s="12"/>
    </row>
    <row r="34" spans="1:8" x14ac:dyDescent="0.25">
      <c r="B34" s="18" t="s">
        <v>30</v>
      </c>
      <c r="C34" s="2" t="s">
        <v>31</v>
      </c>
      <c r="D34" s="40">
        <v>10</v>
      </c>
      <c r="E34" s="16">
        <v>2</v>
      </c>
      <c r="F34" s="16">
        <v>12</v>
      </c>
      <c r="G34" s="5" t="s">
        <v>5</v>
      </c>
    </row>
    <row r="35" spans="1:8" x14ac:dyDescent="0.25">
      <c r="B35" s="81" t="s">
        <v>571</v>
      </c>
      <c r="C35" s="2" t="s">
        <v>222</v>
      </c>
      <c r="D35" s="16">
        <v>87</v>
      </c>
      <c r="E35" s="16">
        <v>17.399999999999999</v>
      </c>
      <c r="F35" s="16">
        <v>104.4</v>
      </c>
      <c r="G35" s="5" t="s">
        <v>572</v>
      </c>
      <c r="H35" s="12"/>
    </row>
    <row r="36" spans="1:8" x14ac:dyDescent="0.25">
      <c r="B36" s="81" t="s">
        <v>299</v>
      </c>
      <c r="C36" s="2" t="s">
        <v>589</v>
      </c>
      <c r="D36" s="16">
        <v>275.5</v>
      </c>
      <c r="E36" s="16"/>
      <c r="F36" s="16">
        <v>275.5</v>
      </c>
      <c r="G36" s="5">
        <v>203176</v>
      </c>
      <c r="H36" s="12"/>
    </row>
    <row r="37" spans="1:8" x14ac:dyDescent="0.25">
      <c r="B37" s="81" t="s">
        <v>37</v>
      </c>
      <c r="C37" s="2" t="s">
        <v>573</v>
      </c>
      <c r="D37" s="15">
        <v>37.97</v>
      </c>
      <c r="E37" s="15">
        <v>1.9</v>
      </c>
      <c r="F37" s="15">
        <v>39.869999999999997</v>
      </c>
      <c r="G37" s="5">
        <v>203170</v>
      </c>
      <c r="H37" s="12"/>
    </row>
    <row r="38" spans="1:8" s="20" customFormat="1" x14ac:dyDescent="0.25">
      <c r="A38" s="19"/>
      <c r="C38" s="21"/>
      <c r="D38" s="13">
        <f>SUM(D30:D37)</f>
        <v>954.07999999999993</v>
      </c>
      <c r="E38" s="13">
        <f>SUM(E30:E37)</f>
        <v>35.859999999999992</v>
      </c>
      <c r="F38" s="13">
        <f>SUM(F30:F37)</f>
        <v>989.93999999999994</v>
      </c>
      <c r="G38" s="22" t="s">
        <v>10</v>
      </c>
      <c r="H38" s="19"/>
    </row>
    <row r="39" spans="1:8" x14ac:dyDescent="0.25">
      <c r="B39" s="80" t="s">
        <v>39</v>
      </c>
      <c r="D39" s="14"/>
      <c r="E39" s="14"/>
      <c r="F39" s="14"/>
    </row>
    <row r="40" spans="1:8" x14ac:dyDescent="0.25">
      <c r="B40" s="81" t="s">
        <v>3</v>
      </c>
      <c r="C40" s="2" t="s">
        <v>4</v>
      </c>
      <c r="D40" s="14">
        <v>182</v>
      </c>
      <c r="E40" s="14"/>
      <c r="F40" s="14">
        <v>182</v>
      </c>
      <c r="G40" s="5" t="s">
        <v>5</v>
      </c>
    </row>
    <row r="41" spans="1:8" x14ac:dyDescent="0.25">
      <c r="B41" s="81" t="s">
        <v>37</v>
      </c>
      <c r="C41" s="2" t="s">
        <v>573</v>
      </c>
      <c r="D41" s="11">
        <v>41.08</v>
      </c>
      <c r="E41" s="11">
        <v>2.06</v>
      </c>
      <c r="F41" s="11">
        <v>43.14</v>
      </c>
      <c r="G41" s="5">
        <v>203170</v>
      </c>
      <c r="H41" s="12"/>
    </row>
    <row r="42" spans="1:8" x14ac:dyDescent="0.25">
      <c r="B42" s="81" t="s">
        <v>263</v>
      </c>
      <c r="C42" s="2" t="s">
        <v>574</v>
      </c>
      <c r="D42" s="11">
        <v>520</v>
      </c>
      <c r="E42" s="11">
        <v>104</v>
      </c>
      <c r="F42" s="11">
        <v>624</v>
      </c>
      <c r="G42" s="5">
        <v>203171</v>
      </c>
      <c r="H42" s="12"/>
    </row>
    <row r="43" spans="1:8" x14ac:dyDescent="0.25">
      <c r="B43" s="81" t="s">
        <v>44</v>
      </c>
      <c r="C43" s="2" t="s">
        <v>575</v>
      </c>
      <c r="D43" s="11">
        <v>76.849999999999994</v>
      </c>
      <c r="E43" s="11">
        <v>15.37</v>
      </c>
      <c r="F43" s="11">
        <v>92.22</v>
      </c>
      <c r="G43" s="23" t="s">
        <v>5</v>
      </c>
      <c r="H43" s="12"/>
    </row>
    <row r="44" spans="1:8" x14ac:dyDescent="0.25">
      <c r="B44" s="24"/>
      <c r="C44" s="20"/>
      <c r="D44" s="13">
        <f>SUM(D40:D43)</f>
        <v>819.93</v>
      </c>
      <c r="E44" s="13">
        <f>SUM(E40:E43)</f>
        <v>121.43</v>
      </c>
      <c r="F44" s="13">
        <f>SUM(F40:F43)</f>
        <v>941.36</v>
      </c>
    </row>
    <row r="45" spans="1:8" x14ac:dyDescent="0.25">
      <c r="B45" s="80" t="s">
        <v>46</v>
      </c>
      <c r="D45" s="25"/>
      <c r="E45" s="25"/>
      <c r="F45" s="25"/>
    </row>
    <row r="46" spans="1:8" x14ac:dyDescent="0.25">
      <c r="B46" s="81"/>
      <c r="D46" s="25"/>
      <c r="E46" s="25"/>
      <c r="F46" s="25"/>
    </row>
    <row r="47" spans="1:8" x14ac:dyDescent="0.25">
      <c r="D47" s="13">
        <f>D46</f>
        <v>0</v>
      </c>
      <c r="E47" s="13">
        <f>E46</f>
        <v>0</v>
      </c>
      <c r="F47" s="13">
        <f>F46</f>
        <v>0</v>
      </c>
    </row>
    <row r="48" spans="1:8" x14ac:dyDescent="0.25">
      <c r="B48" s="80" t="s">
        <v>47</v>
      </c>
      <c r="D48" s="25"/>
      <c r="E48" s="25"/>
      <c r="F48" s="25"/>
    </row>
    <row r="49" spans="2:9" x14ac:dyDescent="0.25">
      <c r="B49" s="81" t="s">
        <v>48</v>
      </c>
      <c r="C49" s="2" t="s">
        <v>576</v>
      </c>
      <c r="D49" s="25">
        <v>25</v>
      </c>
      <c r="E49" s="25">
        <v>5</v>
      </c>
      <c r="F49" s="25">
        <v>30</v>
      </c>
      <c r="G49" s="5">
        <v>203172</v>
      </c>
      <c r="H49" s="12"/>
    </row>
    <row r="50" spans="2:9" ht="25.2" customHeight="1" x14ac:dyDescent="0.25">
      <c r="B50" s="81" t="s">
        <v>50</v>
      </c>
      <c r="C50" s="41" t="s">
        <v>577</v>
      </c>
      <c r="D50" s="25">
        <v>68.900000000000006</v>
      </c>
      <c r="E50" s="25">
        <v>13.78</v>
      </c>
      <c r="F50" s="25">
        <v>82.68</v>
      </c>
      <c r="G50" s="5" t="s">
        <v>52</v>
      </c>
      <c r="H50" s="12"/>
    </row>
    <row r="51" spans="2:9" x14ac:dyDescent="0.25">
      <c r="D51" s="13">
        <f>SUM(D49:D50)</f>
        <v>93.9</v>
      </c>
      <c r="E51" s="13">
        <f>SUM(E49:E50)</f>
        <v>18.78</v>
      </c>
      <c r="F51" s="13">
        <f>SUM(F49:F50)</f>
        <v>112.68</v>
      </c>
    </row>
    <row r="52" spans="2:9" x14ac:dyDescent="0.25">
      <c r="B52" s="494" t="s">
        <v>53</v>
      </c>
      <c r="C52" s="495"/>
      <c r="D52" s="25"/>
      <c r="E52" s="25"/>
      <c r="F52" s="25"/>
      <c r="I52" s="2" t="s">
        <v>10</v>
      </c>
    </row>
    <row r="53" spans="2:9" x14ac:dyDescent="0.25">
      <c r="B53" s="81"/>
      <c r="C53" s="81"/>
      <c r="D53" s="25"/>
      <c r="E53" s="25"/>
      <c r="F53" s="25"/>
    </row>
    <row r="54" spans="2:9" x14ac:dyDescent="0.25">
      <c r="D54" s="13">
        <f>SUM(D52:D53)</f>
        <v>0</v>
      </c>
      <c r="E54" s="13">
        <f>SUM(E52:E53)</f>
        <v>0</v>
      </c>
      <c r="F54" s="13">
        <f>SUM(F52:F53)</f>
        <v>0</v>
      </c>
    </row>
    <row r="55" spans="2:9" x14ac:dyDescent="0.25">
      <c r="B55" s="80" t="s">
        <v>54</v>
      </c>
      <c r="D55" s="25"/>
      <c r="E55" s="25"/>
      <c r="F55" s="25"/>
    </row>
    <row r="56" spans="2:9" x14ac:dyDescent="0.25">
      <c r="B56" s="81" t="s">
        <v>48</v>
      </c>
      <c r="C56" s="2" t="s">
        <v>578</v>
      </c>
      <c r="D56" s="25">
        <v>986</v>
      </c>
      <c r="E56" s="25">
        <v>197.2</v>
      </c>
      <c r="F56" s="25">
        <v>1183.2</v>
      </c>
      <c r="G56" s="5">
        <v>203172</v>
      </c>
      <c r="H56" s="12"/>
    </row>
    <row r="57" spans="2:9" x14ac:dyDescent="0.25">
      <c r="D57" s="13">
        <f>SUM(D56:D56)</f>
        <v>986</v>
      </c>
      <c r="E57" s="13">
        <f>SUM(E56:E56)</f>
        <v>197.2</v>
      </c>
      <c r="F57" s="13">
        <f>SUM(F56:F56)</f>
        <v>1183.2</v>
      </c>
    </row>
    <row r="58" spans="2:9" x14ac:dyDescent="0.25">
      <c r="B58" s="80" t="s">
        <v>56</v>
      </c>
      <c r="D58" s="25"/>
      <c r="E58" s="25"/>
      <c r="F58" s="25"/>
    </row>
    <row r="59" spans="2:9" x14ac:dyDescent="0.25">
      <c r="B59" s="81"/>
      <c r="D59" s="14"/>
      <c r="E59" s="14"/>
      <c r="F59" s="14"/>
      <c r="H59" s="12"/>
    </row>
    <row r="60" spans="2:9" x14ac:dyDescent="0.25">
      <c r="B60" s="81"/>
      <c r="C60" s="21"/>
      <c r="D60" s="13">
        <f>SUM(D59:D59)</f>
        <v>0</v>
      </c>
      <c r="E60" s="13">
        <f>SUM(E59:E59)</f>
        <v>0</v>
      </c>
      <c r="F60" s="13">
        <f>SUM(F59:F59)</f>
        <v>0</v>
      </c>
    </row>
    <row r="61" spans="2:9" x14ac:dyDescent="0.25">
      <c r="B61" s="66"/>
      <c r="C61" s="67"/>
      <c r="D61" s="25"/>
      <c r="E61" s="25"/>
      <c r="F61" s="25"/>
    </row>
    <row r="62" spans="2:9" x14ac:dyDescent="0.25">
      <c r="B62" s="80" t="s">
        <v>57</v>
      </c>
      <c r="D62" s="25"/>
      <c r="E62" s="25"/>
      <c r="F62" s="25"/>
    </row>
    <row r="63" spans="2:9" x14ac:dyDescent="0.25">
      <c r="B63" s="81"/>
      <c r="D63" s="25"/>
      <c r="E63" s="25"/>
      <c r="F63" s="25"/>
    </row>
    <row r="64" spans="2:9" x14ac:dyDescent="0.25">
      <c r="D64" s="13">
        <f>SUM(D63:D63)</f>
        <v>0</v>
      </c>
      <c r="E64" s="13">
        <f>SUM(E63:E63)</f>
        <v>0</v>
      </c>
      <c r="F64" s="13">
        <f>SUM(F63:F63)</f>
        <v>0</v>
      </c>
    </row>
    <row r="65" spans="2:12" x14ac:dyDescent="0.25">
      <c r="B65" s="80" t="s">
        <v>60</v>
      </c>
      <c r="C65" s="81"/>
      <c r="D65" s="14"/>
      <c r="E65" s="14"/>
      <c r="F65" s="14"/>
    </row>
    <row r="66" spans="2:12" x14ac:dyDescent="0.25">
      <c r="B66" s="81" t="s">
        <v>3</v>
      </c>
      <c r="C66" s="81" t="s">
        <v>4</v>
      </c>
      <c r="D66" s="14">
        <v>524</v>
      </c>
      <c r="E66" s="14"/>
      <c r="F66" s="14">
        <v>524</v>
      </c>
      <c r="G66" s="5" t="s">
        <v>5</v>
      </c>
    </row>
    <row r="67" spans="2:12" x14ac:dyDescent="0.25">
      <c r="B67" s="81" t="s">
        <v>14</v>
      </c>
      <c r="C67" s="81" t="s">
        <v>97</v>
      </c>
      <c r="D67" s="14">
        <v>28.86</v>
      </c>
      <c r="E67" s="14">
        <v>5.77</v>
      </c>
      <c r="F67" s="14">
        <v>34.630000000000003</v>
      </c>
      <c r="G67" s="5">
        <v>203160</v>
      </c>
      <c r="H67" s="12"/>
    </row>
    <row r="68" spans="2:12" x14ac:dyDescent="0.25">
      <c r="B68" s="81" t="s">
        <v>263</v>
      </c>
      <c r="C68" s="81" t="s">
        <v>579</v>
      </c>
      <c r="D68" s="14">
        <v>410</v>
      </c>
      <c r="E68" s="14">
        <v>82</v>
      </c>
      <c r="F68" s="14">
        <v>492</v>
      </c>
      <c r="G68" s="5">
        <v>203171</v>
      </c>
      <c r="H68" s="12"/>
    </row>
    <row r="69" spans="2:12" x14ac:dyDescent="0.25">
      <c r="B69" s="81" t="s">
        <v>6</v>
      </c>
      <c r="C69" s="2" t="s">
        <v>563</v>
      </c>
      <c r="D69" s="11">
        <v>14.41</v>
      </c>
      <c r="E69" s="11">
        <v>2.88</v>
      </c>
      <c r="F69" s="11">
        <v>17.29</v>
      </c>
      <c r="G69" s="5" t="s">
        <v>5</v>
      </c>
      <c r="H69" s="12"/>
      <c r="J69" s="26"/>
      <c r="K69" s="26"/>
      <c r="L69" s="26"/>
    </row>
    <row r="70" spans="2:12" x14ac:dyDescent="0.25">
      <c r="B70" s="81" t="s">
        <v>6</v>
      </c>
      <c r="C70" s="2" t="s">
        <v>563</v>
      </c>
      <c r="D70" s="11">
        <v>46.03</v>
      </c>
      <c r="E70" s="11">
        <v>9.2100000000000009</v>
      </c>
      <c r="F70" s="11">
        <v>55.24</v>
      </c>
      <c r="G70" s="5" t="s">
        <v>5</v>
      </c>
      <c r="H70" s="12"/>
      <c r="J70" s="26"/>
      <c r="K70" s="26"/>
      <c r="L70" s="26"/>
    </row>
    <row r="71" spans="2:12" x14ac:dyDescent="0.25">
      <c r="D71" s="13">
        <f>SUM(D66:D70)</f>
        <v>1023.3</v>
      </c>
      <c r="E71" s="13">
        <f>SUM(E66:E70)</f>
        <v>99.859999999999985</v>
      </c>
      <c r="F71" s="13">
        <f>SUM(F66:F70)</f>
        <v>1123.1600000000001</v>
      </c>
    </row>
    <row r="72" spans="2:12" x14ac:dyDescent="0.25">
      <c r="B72" s="80" t="s">
        <v>63</v>
      </c>
      <c r="D72" s="14"/>
      <c r="E72" s="14"/>
      <c r="F72" s="14"/>
    </row>
    <row r="73" spans="2:12" x14ac:dyDescent="0.25">
      <c r="B73" s="81" t="s">
        <v>3</v>
      </c>
      <c r="C73" s="2" t="s">
        <v>4</v>
      </c>
      <c r="D73" s="14">
        <v>348</v>
      </c>
      <c r="E73" s="14"/>
      <c r="F73" s="14">
        <v>348</v>
      </c>
      <c r="G73" s="5" t="s">
        <v>5</v>
      </c>
    </row>
    <row r="74" spans="2:12" x14ac:dyDescent="0.25">
      <c r="B74" s="81" t="s">
        <v>3</v>
      </c>
      <c r="C74" s="2" t="s">
        <v>4</v>
      </c>
      <c r="D74" s="14">
        <v>161</v>
      </c>
      <c r="E74" s="14"/>
      <c r="F74" s="14">
        <v>161</v>
      </c>
      <c r="G74" s="5" t="s">
        <v>5</v>
      </c>
    </row>
    <row r="75" spans="2:12" x14ac:dyDescent="0.25">
      <c r="B75" s="81" t="s">
        <v>3</v>
      </c>
      <c r="C75" s="2" t="s">
        <v>4</v>
      </c>
      <c r="D75" s="14">
        <v>96</v>
      </c>
      <c r="E75" s="14"/>
      <c r="F75" s="14">
        <v>96</v>
      </c>
      <c r="G75" s="5" t="s">
        <v>5</v>
      </c>
    </row>
    <row r="76" spans="2:12" x14ac:dyDescent="0.25">
      <c r="B76" s="81" t="s">
        <v>580</v>
      </c>
      <c r="C76" s="2" t="s">
        <v>319</v>
      </c>
      <c r="D76" s="11">
        <v>9557</v>
      </c>
      <c r="E76" s="11"/>
      <c r="F76" s="11">
        <v>9557</v>
      </c>
      <c r="G76" s="5" t="s">
        <v>5</v>
      </c>
    </row>
    <row r="77" spans="2:12" x14ac:dyDescent="0.25">
      <c r="B77" s="81" t="s">
        <v>8</v>
      </c>
      <c r="C77" s="2" t="s">
        <v>581</v>
      </c>
      <c r="D77" s="11">
        <v>19.559999999999999</v>
      </c>
      <c r="E77" s="11">
        <v>3.91</v>
      </c>
      <c r="F77" s="11">
        <v>23.47</v>
      </c>
      <c r="G77" s="5" t="s">
        <v>5</v>
      </c>
      <c r="H77" s="12"/>
    </row>
    <row r="78" spans="2:12" x14ac:dyDescent="0.25">
      <c r="B78" s="81" t="s">
        <v>48</v>
      </c>
      <c r="C78" s="2" t="s">
        <v>582</v>
      </c>
      <c r="D78" s="11">
        <v>350</v>
      </c>
      <c r="E78" s="11">
        <v>70</v>
      </c>
      <c r="F78" s="11">
        <v>420</v>
      </c>
      <c r="G78" s="5">
        <v>203172</v>
      </c>
      <c r="H78" s="12"/>
    </row>
    <row r="79" spans="2:12" x14ac:dyDescent="0.25">
      <c r="B79" s="24"/>
      <c r="C79" s="20"/>
      <c r="D79" s="13">
        <f>SUM(D73:D78)</f>
        <v>10531.56</v>
      </c>
      <c r="E79" s="13">
        <f>SUM(E73:E78)</f>
        <v>73.91</v>
      </c>
      <c r="F79" s="13">
        <f>SUM(F73:F78)</f>
        <v>10605.47</v>
      </c>
    </row>
    <row r="80" spans="2:12" x14ac:dyDescent="0.25">
      <c r="B80" s="27" t="s">
        <v>66</v>
      </c>
      <c r="C80" s="20"/>
      <c r="D80" s="25"/>
      <c r="E80" s="25"/>
      <c r="F80" s="25"/>
    </row>
    <row r="81" spans="1:8" x14ac:dyDescent="0.25">
      <c r="B81" s="24" t="s">
        <v>472</v>
      </c>
      <c r="C81" s="28" t="s">
        <v>273</v>
      </c>
      <c r="D81" s="25">
        <v>313.33</v>
      </c>
      <c r="E81" s="25">
        <v>62.67</v>
      </c>
      <c r="F81" s="25">
        <v>376</v>
      </c>
      <c r="G81" s="5">
        <v>203173</v>
      </c>
      <c r="H81" s="12"/>
    </row>
    <row r="82" spans="1:8" x14ac:dyDescent="0.25">
      <c r="B82" s="24"/>
      <c r="C82" s="20"/>
      <c r="D82" s="13">
        <f>SUM(D81:D81)</f>
        <v>313.33</v>
      </c>
      <c r="E82" s="13">
        <f>SUM(E81:E81)</f>
        <v>62.67</v>
      </c>
      <c r="F82" s="13">
        <f>SUM(F81:F81)</f>
        <v>376</v>
      </c>
    </row>
    <row r="83" spans="1:8" x14ac:dyDescent="0.25">
      <c r="B83" s="29" t="s">
        <v>69</v>
      </c>
      <c r="C83" s="20"/>
      <c r="D83" s="25"/>
      <c r="E83" s="25"/>
      <c r="F83" s="25"/>
    </row>
    <row r="84" spans="1:8" x14ac:dyDescent="0.25">
      <c r="B84" s="24"/>
      <c r="C84" s="28"/>
      <c r="D84" s="25"/>
      <c r="E84" s="25"/>
      <c r="F84" s="25"/>
    </row>
    <row r="85" spans="1:8" x14ac:dyDescent="0.25">
      <c r="B85" s="24"/>
      <c r="C85" s="20"/>
      <c r="D85" s="13">
        <f>SUM(D84:D84)</f>
        <v>0</v>
      </c>
      <c r="E85" s="13">
        <f>SUM(E84:E84)</f>
        <v>0</v>
      </c>
      <c r="F85" s="13">
        <f>SUM(F84:F84)</f>
        <v>0</v>
      </c>
    </row>
    <row r="86" spans="1:8" x14ac:dyDescent="0.25">
      <c r="B86" s="80" t="s">
        <v>72</v>
      </c>
      <c r="C86" s="21"/>
      <c r="D86" s="14"/>
      <c r="E86" s="14"/>
      <c r="F86" s="14"/>
    </row>
    <row r="87" spans="1:8" x14ac:dyDescent="0.25">
      <c r="B87" s="81"/>
      <c r="C87" s="20"/>
      <c r="D87" s="14"/>
      <c r="E87" s="14"/>
      <c r="F87" s="14"/>
    </row>
    <row r="88" spans="1:8" x14ac:dyDescent="0.25">
      <c r="B88" s="80"/>
      <c r="C88" s="21"/>
      <c r="D88" s="13">
        <f>SUM(D87:D87)</f>
        <v>0</v>
      </c>
      <c r="E88" s="13">
        <f>SUM(E87:E87)</f>
        <v>0</v>
      </c>
      <c r="F88" s="13">
        <f>SUM(F87:F87)</f>
        <v>0</v>
      </c>
    </row>
    <row r="89" spans="1:8" ht="13.1" customHeight="1" x14ac:dyDescent="0.25">
      <c r="B89" s="30" t="s">
        <v>73</v>
      </c>
      <c r="C89" s="30"/>
      <c r="D89" s="14"/>
      <c r="E89" s="14"/>
      <c r="F89" s="14"/>
    </row>
    <row r="90" spans="1:8" ht="13.1" customHeight="1" x14ac:dyDescent="0.25">
      <c r="B90" s="81" t="s">
        <v>8</v>
      </c>
      <c r="C90" s="2" t="s">
        <v>583</v>
      </c>
      <c r="D90" s="11">
        <v>26.08</v>
      </c>
      <c r="E90" s="11">
        <v>5.22</v>
      </c>
      <c r="F90" s="11">
        <v>31.3</v>
      </c>
      <c r="G90" s="5" t="s">
        <v>5</v>
      </c>
      <c r="H90" s="12"/>
    </row>
    <row r="91" spans="1:8" x14ac:dyDescent="0.25">
      <c r="D91" s="13">
        <f>SUM(D90:D90)</f>
        <v>26.08</v>
      </c>
      <c r="E91" s="13">
        <f>SUM(E90:E90)</f>
        <v>5.22</v>
      </c>
      <c r="F91" s="13">
        <f>SUM(F90:F90)</f>
        <v>31.3</v>
      </c>
    </row>
    <row r="92" spans="1:8" x14ac:dyDescent="0.25">
      <c r="B92" s="80" t="s">
        <v>89</v>
      </c>
      <c r="D92" s="25"/>
      <c r="E92" s="25"/>
      <c r="F92" s="25"/>
    </row>
    <row r="93" spans="1:8" x14ac:dyDescent="0.25">
      <c r="A93" s="70"/>
      <c r="B93" s="33" t="s">
        <v>90</v>
      </c>
      <c r="C93" s="34" t="s">
        <v>584</v>
      </c>
      <c r="D93" s="35">
        <v>13958.61</v>
      </c>
      <c r="E93" s="35"/>
      <c r="F93" s="35">
        <v>13958.61</v>
      </c>
      <c r="G93" s="36" t="s">
        <v>92</v>
      </c>
    </row>
    <row r="94" spans="1:8" x14ac:dyDescent="0.25">
      <c r="A94" s="70"/>
      <c r="B94" s="33" t="s">
        <v>93</v>
      </c>
      <c r="C94" s="34" t="s">
        <v>585</v>
      </c>
      <c r="D94" s="35">
        <v>3895.12</v>
      </c>
      <c r="E94" s="35"/>
      <c r="F94" s="35">
        <v>3895.12</v>
      </c>
      <c r="G94" s="36">
        <v>203174</v>
      </c>
    </row>
    <row r="95" spans="1:8" x14ac:dyDescent="0.25">
      <c r="A95" s="70"/>
      <c r="B95" s="33" t="s">
        <v>95</v>
      </c>
      <c r="C95" s="34" t="s">
        <v>586</v>
      </c>
      <c r="D95" s="35">
        <v>4767.6400000000003</v>
      </c>
      <c r="E95" s="35"/>
      <c r="F95" s="35">
        <v>4767.6400000000003</v>
      </c>
      <c r="G95" s="36">
        <v>203175</v>
      </c>
    </row>
    <row r="96" spans="1:8" x14ac:dyDescent="0.25">
      <c r="D96" s="13">
        <f>SUM(D93:D95)</f>
        <v>22621.37</v>
      </c>
      <c r="E96" s="13">
        <v>0</v>
      </c>
      <c r="F96" s="13">
        <f>SUM(F93:F95)</f>
        <v>22621.37</v>
      </c>
    </row>
    <row r="97" spans="2:6" x14ac:dyDescent="0.25">
      <c r="D97" s="31"/>
      <c r="E97" s="31"/>
      <c r="F97" s="31"/>
    </row>
    <row r="98" spans="2:6" x14ac:dyDescent="0.25">
      <c r="C98" s="32" t="s">
        <v>75</v>
      </c>
      <c r="D98" s="13">
        <f>SUM(+D91+D12+D71+D38+D28+D44+D79+D54+D51+D47+D64+D60+D188+D57+D82+D88+D96)</f>
        <v>39982.81</v>
      </c>
      <c r="E98" s="13">
        <f>SUM(+E91+E12+E71+E38+E28+E44+E79+E54+E51+E47+E64+E60+E188+E57+E82+E88+E96)</f>
        <v>1009.2099999999999</v>
      </c>
      <c r="F98" s="13">
        <f>SUM(+F91+F12+F71+F38+F28+F44+F79+F54+F51+F47+F64+F60+F188+F57+F82+F88+F96)</f>
        <v>40992.020000000004</v>
      </c>
    </row>
    <row r="99" spans="2:6" x14ac:dyDescent="0.25">
      <c r="B99" s="42"/>
      <c r="C99" s="20"/>
      <c r="D99" s="26"/>
      <c r="E99" s="26"/>
      <c r="F99" s="26"/>
    </row>
    <row r="100" spans="2:6" x14ac:dyDescent="0.25">
      <c r="B100" s="81"/>
      <c r="D100" s="15"/>
    </row>
    <row r="101" spans="2:6" x14ac:dyDescent="0.25">
      <c r="B101" s="81"/>
      <c r="D101" s="15"/>
    </row>
    <row r="102" spans="2:6" x14ac:dyDescent="0.25">
      <c r="B102" s="56"/>
      <c r="D102" s="15"/>
    </row>
    <row r="103" spans="2:6" x14ac:dyDescent="0.25">
      <c r="B103" s="42"/>
      <c r="C103" s="44"/>
      <c r="D103" s="15"/>
    </row>
    <row r="104" spans="2:6" x14ac:dyDescent="0.25">
      <c r="B104" s="42"/>
      <c r="C104" s="44"/>
      <c r="D104" s="15"/>
    </row>
    <row r="105" spans="2:6" x14ac:dyDescent="0.25">
      <c r="B105" s="42"/>
      <c r="C105" s="44"/>
      <c r="D105" s="15"/>
    </row>
    <row r="106" spans="2:6" x14ac:dyDescent="0.25">
      <c r="B106" s="42"/>
      <c r="C106" s="44"/>
      <c r="D106" s="15"/>
    </row>
    <row r="107" spans="2:6" x14ac:dyDescent="0.25">
      <c r="B107" s="85"/>
    </row>
  </sheetData>
  <mergeCells count="2">
    <mergeCell ref="B1:G1"/>
    <mergeCell ref="B52:C5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B93" sqref="B93"/>
    </sheetView>
  </sheetViews>
  <sheetFormatPr defaultRowHeight="12.7" x14ac:dyDescent="0.25"/>
  <cols>
    <col min="1" max="1" width="3.296875" style="1" customWidth="1"/>
    <col min="2" max="2" width="28.296875" style="2" customWidth="1"/>
    <col min="3" max="3" width="29.3984375" style="2" customWidth="1"/>
    <col min="4" max="4" width="12.296875" style="4" customWidth="1"/>
    <col min="5" max="5" width="10.69921875" style="4" customWidth="1"/>
    <col min="6" max="6" width="11.59765625" style="4" customWidth="1"/>
    <col min="7" max="7" width="8.59765625" style="5" customWidth="1"/>
    <col min="8" max="8" width="8.296875" style="1" customWidth="1"/>
    <col min="9" max="256" width="8.8984375" style="2"/>
    <col min="257" max="257" width="3.296875" style="2" customWidth="1"/>
    <col min="258" max="258" width="28.296875" style="2" customWidth="1"/>
    <col min="259" max="259" width="29.3984375" style="2" customWidth="1"/>
    <col min="260" max="260" width="12.296875" style="2" customWidth="1"/>
    <col min="261" max="261" width="10.69921875" style="2" customWidth="1"/>
    <col min="262" max="262" width="11.59765625" style="2" customWidth="1"/>
    <col min="263" max="263" width="8.59765625" style="2" customWidth="1"/>
    <col min="264" max="264" width="8.296875" style="2" customWidth="1"/>
    <col min="265" max="512" width="8.8984375" style="2"/>
    <col min="513" max="513" width="3.296875" style="2" customWidth="1"/>
    <col min="514" max="514" width="28.296875" style="2" customWidth="1"/>
    <col min="515" max="515" width="29.3984375" style="2" customWidth="1"/>
    <col min="516" max="516" width="12.296875" style="2" customWidth="1"/>
    <col min="517" max="517" width="10.69921875" style="2" customWidth="1"/>
    <col min="518" max="518" width="11.59765625" style="2" customWidth="1"/>
    <col min="519" max="519" width="8.59765625" style="2" customWidth="1"/>
    <col min="520" max="520" width="8.296875" style="2" customWidth="1"/>
    <col min="521" max="768" width="8.8984375" style="2"/>
    <col min="769" max="769" width="3.296875" style="2" customWidth="1"/>
    <col min="770" max="770" width="28.296875" style="2" customWidth="1"/>
    <col min="771" max="771" width="29.3984375" style="2" customWidth="1"/>
    <col min="772" max="772" width="12.296875" style="2" customWidth="1"/>
    <col min="773" max="773" width="10.69921875" style="2" customWidth="1"/>
    <col min="774" max="774" width="11.59765625" style="2" customWidth="1"/>
    <col min="775" max="775" width="8.5976562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8.296875" style="2" customWidth="1"/>
    <col min="1027" max="1027" width="29.3984375" style="2" customWidth="1"/>
    <col min="1028" max="1028" width="12.296875" style="2" customWidth="1"/>
    <col min="1029" max="1029" width="10.69921875" style="2" customWidth="1"/>
    <col min="1030" max="1030" width="11.59765625" style="2" customWidth="1"/>
    <col min="1031" max="1031" width="8.5976562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8.296875" style="2" customWidth="1"/>
    <col min="1283" max="1283" width="29.3984375" style="2" customWidth="1"/>
    <col min="1284" max="1284" width="12.296875" style="2" customWidth="1"/>
    <col min="1285" max="1285" width="10.69921875" style="2" customWidth="1"/>
    <col min="1286" max="1286" width="11.59765625" style="2" customWidth="1"/>
    <col min="1287" max="1287" width="8.5976562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8.296875" style="2" customWidth="1"/>
    <col min="1539" max="1539" width="29.3984375" style="2" customWidth="1"/>
    <col min="1540" max="1540" width="12.296875" style="2" customWidth="1"/>
    <col min="1541" max="1541" width="10.69921875" style="2" customWidth="1"/>
    <col min="1542" max="1542" width="11.59765625" style="2" customWidth="1"/>
    <col min="1543" max="1543" width="8.5976562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8.296875" style="2" customWidth="1"/>
    <col min="1795" max="1795" width="29.3984375" style="2" customWidth="1"/>
    <col min="1796" max="1796" width="12.296875" style="2" customWidth="1"/>
    <col min="1797" max="1797" width="10.69921875" style="2" customWidth="1"/>
    <col min="1798" max="1798" width="11.59765625" style="2" customWidth="1"/>
    <col min="1799" max="1799" width="8.5976562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8.296875" style="2" customWidth="1"/>
    <col min="2051" max="2051" width="29.3984375" style="2" customWidth="1"/>
    <col min="2052" max="2052" width="12.296875" style="2" customWidth="1"/>
    <col min="2053" max="2053" width="10.69921875" style="2" customWidth="1"/>
    <col min="2054" max="2054" width="11.59765625" style="2" customWidth="1"/>
    <col min="2055" max="2055" width="8.5976562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8.296875" style="2" customWidth="1"/>
    <col min="2307" max="2307" width="29.3984375" style="2" customWidth="1"/>
    <col min="2308" max="2308" width="12.296875" style="2" customWidth="1"/>
    <col min="2309" max="2309" width="10.69921875" style="2" customWidth="1"/>
    <col min="2310" max="2310" width="11.59765625" style="2" customWidth="1"/>
    <col min="2311" max="2311" width="8.5976562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8.296875" style="2" customWidth="1"/>
    <col min="2563" max="2563" width="29.3984375" style="2" customWidth="1"/>
    <col min="2564" max="2564" width="12.296875" style="2" customWidth="1"/>
    <col min="2565" max="2565" width="10.69921875" style="2" customWidth="1"/>
    <col min="2566" max="2566" width="11.59765625" style="2" customWidth="1"/>
    <col min="2567" max="2567" width="8.5976562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8.296875" style="2" customWidth="1"/>
    <col min="2819" max="2819" width="29.3984375" style="2" customWidth="1"/>
    <col min="2820" max="2820" width="12.296875" style="2" customWidth="1"/>
    <col min="2821" max="2821" width="10.69921875" style="2" customWidth="1"/>
    <col min="2822" max="2822" width="11.59765625" style="2" customWidth="1"/>
    <col min="2823" max="2823" width="8.5976562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8.296875" style="2" customWidth="1"/>
    <col min="3075" max="3075" width="29.3984375" style="2" customWidth="1"/>
    <col min="3076" max="3076" width="12.296875" style="2" customWidth="1"/>
    <col min="3077" max="3077" width="10.69921875" style="2" customWidth="1"/>
    <col min="3078" max="3078" width="11.59765625" style="2" customWidth="1"/>
    <col min="3079" max="3079" width="8.5976562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8.296875" style="2" customWidth="1"/>
    <col min="3331" max="3331" width="29.3984375" style="2" customWidth="1"/>
    <col min="3332" max="3332" width="12.296875" style="2" customWidth="1"/>
    <col min="3333" max="3333" width="10.69921875" style="2" customWidth="1"/>
    <col min="3334" max="3334" width="11.59765625" style="2" customWidth="1"/>
    <col min="3335" max="3335" width="8.5976562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8.296875" style="2" customWidth="1"/>
    <col min="3587" max="3587" width="29.3984375" style="2" customWidth="1"/>
    <col min="3588" max="3588" width="12.296875" style="2" customWidth="1"/>
    <col min="3589" max="3589" width="10.69921875" style="2" customWidth="1"/>
    <col min="3590" max="3590" width="11.59765625" style="2" customWidth="1"/>
    <col min="3591" max="3591" width="8.5976562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8.296875" style="2" customWidth="1"/>
    <col min="3843" max="3843" width="29.3984375" style="2" customWidth="1"/>
    <col min="3844" max="3844" width="12.296875" style="2" customWidth="1"/>
    <col min="3845" max="3845" width="10.69921875" style="2" customWidth="1"/>
    <col min="3846" max="3846" width="11.59765625" style="2" customWidth="1"/>
    <col min="3847" max="3847" width="8.5976562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8.296875" style="2" customWidth="1"/>
    <col min="4099" max="4099" width="29.3984375" style="2" customWidth="1"/>
    <col min="4100" max="4100" width="12.296875" style="2" customWidth="1"/>
    <col min="4101" max="4101" width="10.69921875" style="2" customWidth="1"/>
    <col min="4102" max="4102" width="11.59765625" style="2" customWidth="1"/>
    <col min="4103" max="4103" width="8.5976562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8.296875" style="2" customWidth="1"/>
    <col min="4355" max="4355" width="29.3984375" style="2" customWidth="1"/>
    <col min="4356" max="4356" width="12.296875" style="2" customWidth="1"/>
    <col min="4357" max="4357" width="10.69921875" style="2" customWidth="1"/>
    <col min="4358" max="4358" width="11.59765625" style="2" customWidth="1"/>
    <col min="4359" max="4359" width="8.5976562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8.296875" style="2" customWidth="1"/>
    <col min="4611" max="4611" width="29.3984375" style="2" customWidth="1"/>
    <col min="4612" max="4612" width="12.296875" style="2" customWidth="1"/>
    <col min="4613" max="4613" width="10.69921875" style="2" customWidth="1"/>
    <col min="4614" max="4614" width="11.59765625" style="2" customWidth="1"/>
    <col min="4615" max="4615" width="8.5976562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8.296875" style="2" customWidth="1"/>
    <col min="4867" max="4867" width="29.3984375" style="2" customWidth="1"/>
    <col min="4868" max="4868" width="12.296875" style="2" customWidth="1"/>
    <col min="4869" max="4869" width="10.69921875" style="2" customWidth="1"/>
    <col min="4870" max="4870" width="11.59765625" style="2" customWidth="1"/>
    <col min="4871" max="4871" width="8.5976562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8.296875" style="2" customWidth="1"/>
    <col min="5123" max="5123" width="29.3984375" style="2" customWidth="1"/>
    <col min="5124" max="5124" width="12.296875" style="2" customWidth="1"/>
    <col min="5125" max="5125" width="10.69921875" style="2" customWidth="1"/>
    <col min="5126" max="5126" width="11.59765625" style="2" customWidth="1"/>
    <col min="5127" max="5127" width="8.5976562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8.296875" style="2" customWidth="1"/>
    <col min="5379" max="5379" width="29.3984375" style="2" customWidth="1"/>
    <col min="5380" max="5380" width="12.296875" style="2" customWidth="1"/>
    <col min="5381" max="5381" width="10.69921875" style="2" customWidth="1"/>
    <col min="5382" max="5382" width="11.59765625" style="2" customWidth="1"/>
    <col min="5383" max="5383" width="8.5976562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8.296875" style="2" customWidth="1"/>
    <col min="5635" max="5635" width="29.3984375" style="2" customWidth="1"/>
    <col min="5636" max="5636" width="12.296875" style="2" customWidth="1"/>
    <col min="5637" max="5637" width="10.69921875" style="2" customWidth="1"/>
    <col min="5638" max="5638" width="11.59765625" style="2" customWidth="1"/>
    <col min="5639" max="5639" width="8.5976562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8.296875" style="2" customWidth="1"/>
    <col min="5891" max="5891" width="29.3984375" style="2" customWidth="1"/>
    <col min="5892" max="5892" width="12.296875" style="2" customWidth="1"/>
    <col min="5893" max="5893" width="10.69921875" style="2" customWidth="1"/>
    <col min="5894" max="5894" width="11.59765625" style="2" customWidth="1"/>
    <col min="5895" max="5895" width="8.5976562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8.296875" style="2" customWidth="1"/>
    <col min="6147" max="6147" width="29.3984375" style="2" customWidth="1"/>
    <col min="6148" max="6148" width="12.296875" style="2" customWidth="1"/>
    <col min="6149" max="6149" width="10.69921875" style="2" customWidth="1"/>
    <col min="6150" max="6150" width="11.59765625" style="2" customWidth="1"/>
    <col min="6151" max="6151" width="8.5976562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8.296875" style="2" customWidth="1"/>
    <col min="6403" max="6403" width="29.3984375" style="2" customWidth="1"/>
    <col min="6404" max="6404" width="12.296875" style="2" customWidth="1"/>
    <col min="6405" max="6405" width="10.69921875" style="2" customWidth="1"/>
    <col min="6406" max="6406" width="11.59765625" style="2" customWidth="1"/>
    <col min="6407" max="6407" width="8.5976562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8.296875" style="2" customWidth="1"/>
    <col min="6659" max="6659" width="29.3984375" style="2" customWidth="1"/>
    <col min="6660" max="6660" width="12.296875" style="2" customWidth="1"/>
    <col min="6661" max="6661" width="10.69921875" style="2" customWidth="1"/>
    <col min="6662" max="6662" width="11.59765625" style="2" customWidth="1"/>
    <col min="6663" max="6663" width="8.5976562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8.296875" style="2" customWidth="1"/>
    <col min="6915" max="6915" width="29.3984375" style="2" customWidth="1"/>
    <col min="6916" max="6916" width="12.296875" style="2" customWidth="1"/>
    <col min="6917" max="6917" width="10.69921875" style="2" customWidth="1"/>
    <col min="6918" max="6918" width="11.59765625" style="2" customWidth="1"/>
    <col min="6919" max="6919" width="8.5976562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8.296875" style="2" customWidth="1"/>
    <col min="7171" max="7171" width="29.3984375" style="2" customWidth="1"/>
    <col min="7172" max="7172" width="12.296875" style="2" customWidth="1"/>
    <col min="7173" max="7173" width="10.69921875" style="2" customWidth="1"/>
    <col min="7174" max="7174" width="11.59765625" style="2" customWidth="1"/>
    <col min="7175" max="7175" width="8.5976562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8.296875" style="2" customWidth="1"/>
    <col min="7427" max="7427" width="29.3984375" style="2" customWidth="1"/>
    <col min="7428" max="7428" width="12.296875" style="2" customWidth="1"/>
    <col min="7429" max="7429" width="10.69921875" style="2" customWidth="1"/>
    <col min="7430" max="7430" width="11.59765625" style="2" customWidth="1"/>
    <col min="7431" max="7431" width="8.5976562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8.296875" style="2" customWidth="1"/>
    <col min="7683" max="7683" width="29.3984375" style="2" customWidth="1"/>
    <col min="7684" max="7684" width="12.296875" style="2" customWidth="1"/>
    <col min="7685" max="7685" width="10.69921875" style="2" customWidth="1"/>
    <col min="7686" max="7686" width="11.59765625" style="2" customWidth="1"/>
    <col min="7687" max="7687" width="8.5976562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8.296875" style="2" customWidth="1"/>
    <col min="7939" max="7939" width="29.3984375" style="2" customWidth="1"/>
    <col min="7940" max="7940" width="12.296875" style="2" customWidth="1"/>
    <col min="7941" max="7941" width="10.69921875" style="2" customWidth="1"/>
    <col min="7942" max="7942" width="11.59765625" style="2" customWidth="1"/>
    <col min="7943" max="7943" width="8.5976562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8.296875" style="2" customWidth="1"/>
    <col min="8195" max="8195" width="29.3984375" style="2" customWidth="1"/>
    <col min="8196" max="8196" width="12.296875" style="2" customWidth="1"/>
    <col min="8197" max="8197" width="10.69921875" style="2" customWidth="1"/>
    <col min="8198" max="8198" width="11.59765625" style="2" customWidth="1"/>
    <col min="8199" max="8199" width="8.5976562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8.296875" style="2" customWidth="1"/>
    <col min="8451" max="8451" width="29.3984375" style="2" customWidth="1"/>
    <col min="8452" max="8452" width="12.296875" style="2" customWidth="1"/>
    <col min="8453" max="8453" width="10.69921875" style="2" customWidth="1"/>
    <col min="8454" max="8454" width="11.59765625" style="2" customWidth="1"/>
    <col min="8455" max="8455" width="8.5976562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8.296875" style="2" customWidth="1"/>
    <col min="8707" max="8707" width="29.3984375" style="2" customWidth="1"/>
    <col min="8708" max="8708" width="12.296875" style="2" customWidth="1"/>
    <col min="8709" max="8709" width="10.69921875" style="2" customWidth="1"/>
    <col min="8710" max="8710" width="11.59765625" style="2" customWidth="1"/>
    <col min="8711" max="8711" width="8.5976562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8.296875" style="2" customWidth="1"/>
    <col min="8963" max="8963" width="29.3984375" style="2" customWidth="1"/>
    <col min="8964" max="8964" width="12.296875" style="2" customWidth="1"/>
    <col min="8965" max="8965" width="10.69921875" style="2" customWidth="1"/>
    <col min="8966" max="8966" width="11.59765625" style="2" customWidth="1"/>
    <col min="8967" max="8967" width="8.5976562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8.296875" style="2" customWidth="1"/>
    <col min="9219" max="9219" width="29.3984375" style="2" customWidth="1"/>
    <col min="9220" max="9220" width="12.296875" style="2" customWidth="1"/>
    <col min="9221" max="9221" width="10.69921875" style="2" customWidth="1"/>
    <col min="9222" max="9222" width="11.59765625" style="2" customWidth="1"/>
    <col min="9223" max="9223" width="8.5976562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8.296875" style="2" customWidth="1"/>
    <col min="9475" max="9475" width="29.3984375" style="2" customWidth="1"/>
    <col min="9476" max="9476" width="12.296875" style="2" customWidth="1"/>
    <col min="9477" max="9477" width="10.69921875" style="2" customWidth="1"/>
    <col min="9478" max="9478" width="11.59765625" style="2" customWidth="1"/>
    <col min="9479" max="9479" width="8.5976562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8.296875" style="2" customWidth="1"/>
    <col min="9731" max="9731" width="29.3984375" style="2" customWidth="1"/>
    <col min="9732" max="9732" width="12.296875" style="2" customWidth="1"/>
    <col min="9733" max="9733" width="10.69921875" style="2" customWidth="1"/>
    <col min="9734" max="9734" width="11.59765625" style="2" customWidth="1"/>
    <col min="9735" max="9735" width="8.5976562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8.296875" style="2" customWidth="1"/>
    <col min="9987" max="9987" width="29.3984375" style="2" customWidth="1"/>
    <col min="9988" max="9988" width="12.296875" style="2" customWidth="1"/>
    <col min="9989" max="9989" width="10.69921875" style="2" customWidth="1"/>
    <col min="9990" max="9990" width="11.59765625" style="2" customWidth="1"/>
    <col min="9991" max="9991" width="8.5976562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8.296875" style="2" customWidth="1"/>
    <col min="10243" max="10243" width="29.3984375" style="2" customWidth="1"/>
    <col min="10244" max="10244" width="12.296875" style="2" customWidth="1"/>
    <col min="10245" max="10245" width="10.69921875" style="2" customWidth="1"/>
    <col min="10246" max="10246" width="11.59765625" style="2" customWidth="1"/>
    <col min="10247" max="10247" width="8.5976562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8.296875" style="2" customWidth="1"/>
    <col min="10499" max="10499" width="29.3984375" style="2" customWidth="1"/>
    <col min="10500" max="10500" width="12.296875" style="2" customWidth="1"/>
    <col min="10501" max="10501" width="10.69921875" style="2" customWidth="1"/>
    <col min="10502" max="10502" width="11.59765625" style="2" customWidth="1"/>
    <col min="10503" max="10503" width="8.5976562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8.296875" style="2" customWidth="1"/>
    <col min="10755" max="10755" width="29.3984375" style="2" customWidth="1"/>
    <col min="10756" max="10756" width="12.296875" style="2" customWidth="1"/>
    <col min="10757" max="10757" width="10.69921875" style="2" customWidth="1"/>
    <col min="10758" max="10758" width="11.59765625" style="2" customWidth="1"/>
    <col min="10759" max="10759" width="8.5976562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8.296875" style="2" customWidth="1"/>
    <col min="11011" max="11011" width="29.3984375" style="2" customWidth="1"/>
    <col min="11012" max="11012" width="12.296875" style="2" customWidth="1"/>
    <col min="11013" max="11013" width="10.69921875" style="2" customWidth="1"/>
    <col min="11014" max="11014" width="11.59765625" style="2" customWidth="1"/>
    <col min="11015" max="11015" width="8.5976562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8.296875" style="2" customWidth="1"/>
    <col min="11267" max="11267" width="29.3984375" style="2" customWidth="1"/>
    <col min="11268" max="11268" width="12.296875" style="2" customWidth="1"/>
    <col min="11269" max="11269" width="10.69921875" style="2" customWidth="1"/>
    <col min="11270" max="11270" width="11.59765625" style="2" customWidth="1"/>
    <col min="11271" max="11271" width="8.5976562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8.296875" style="2" customWidth="1"/>
    <col min="11523" max="11523" width="29.3984375" style="2" customWidth="1"/>
    <col min="11524" max="11524" width="12.296875" style="2" customWidth="1"/>
    <col min="11525" max="11525" width="10.69921875" style="2" customWidth="1"/>
    <col min="11526" max="11526" width="11.59765625" style="2" customWidth="1"/>
    <col min="11527" max="11527" width="8.5976562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8.296875" style="2" customWidth="1"/>
    <col min="11779" max="11779" width="29.3984375" style="2" customWidth="1"/>
    <col min="11780" max="11780" width="12.296875" style="2" customWidth="1"/>
    <col min="11781" max="11781" width="10.69921875" style="2" customWidth="1"/>
    <col min="11782" max="11782" width="11.59765625" style="2" customWidth="1"/>
    <col min="11783" max="11783" width="8.5976562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8.296875" style="2" customWidth="1"/>
    <col min="12035" max="12035" width="29.3984375" style="2" customWidth="1"/>
    <col min="12036" max="12036" width="12.296875" style="2" customWidth="1"/>
    <col min="12037" max="12037" width="10.69921875" style="2" customWidth="1"/>
    <col min="12038" max="12038" width="11.59765625" style="2" customWidth="1"/>
    <col min="12039" max="12039" width="8.5976562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8.296875" style="2" customWidth="1"/>
    <col min="12291" max="12291" width="29.3984375" style="2" customWidth="1"/>
    <col min="12292" max="12292" width="12.296875" style="2" customWidth="1"/>
    <col min="12293" max="12293" width="10.69921875" style="2" customWidth="1"/>
    <col min="12294" max="12294" width="11.59765625" style="2" customWidth="1"/>
    <col min="12295" max="12295" width="8.5976562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8.296875" style="2" customWidth="1"/>
    <col min="12547" max="12547" width="29.3984375" style="2" customWidth="1"/>
    <col min="12548" max="12548" width="12.296875" style="2" customWidth="1"/>
    <col min="12549" max="12549" width="10.69921875" style="2" customWidth="1"/>
    <col min="12550" max="12550" width="11.59765625" style="2" customWidth="1"/>
    <col min="12551" max="12551" width="8.5976562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8.296875" style="2" customWidth="1"/>
    <col min="12803" max="12803" width="29.3984375" style="2" customWidth="1"/>
    <col min="12804" max="12804" width="12.296875" style="2" customWidth="1"/>
    <col min="12805" max="12805" width="10.69921875" style="2" customWidth="1"/>
    <col min="12806" max="12806" width="11.59765625" style="2" customWidth="1"/>
    <col min="12807" max="12807" width="8.5976562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8.296875" style="2" customWidth="1"/>
    <col min="13059" max="13059" width="29.3984375" style="2" customWidth="1"/>
    <col min="13060" max="13060" width="12.296875" style="2" customWidth="1"/>
    <col min="13061" max="13061" width="10.69921875" style="2" customWidth="1"/>
    <col min="13062" max="13062" width="11.59765625" style="2" customWidth="1"/>
    <col min="13063" max="13063" width="8.5976562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8.296875" style="2" customWidth="1"/>
    <col min="13315" max="13315" width="29.3984375" style="2" customWidth="1"/>
    <col min="13316" max="13316" width="12.296875" style="2" customWidth="1"/>
    <col min="13317" max="13317" width="10.69921875" style="2" customWidth="1"/>
    <col min="13318" max="13318" width="11.59765625" style="2" customWidth="1"/>
    <col min="13319" max="13319" width="8.5976562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8.296875" style="2" customWidth="1"/>
    <col min="13571" max="13571" width="29.3984375" style="2" customWidth="1"/>
    <col min="13572" max="13572" width="12.296875" style="2" customWidth="1"/>
    <col min="13573" max="13573" width="10.69921875" style="2" customWidth="1"/>
    <col min="13574" max="13574" width="11.59765625" style="2" customWidth="1"/>
    <col min="13575" max="13575" width="8.5976562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8.296875" style="2" customWidth="1"/>
    <col min="13827" max="13827" width="29.3984375" style="2" customWidth="1"/>
    <col min="13828" max="13828" width="12.296875" style="2" customWidth="1"/>
    <col min="13829" max="13829" width="10.69921875" style="2" customWidth="1"/>
    <col min="13830" max="13830" width="11.59765625" style="2" customWidth="1"/>
    <col min="13831" max="13831" width="8.5976562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8.296875" style="2" customWidth="1"/>
    <col min="14083" max="14083" width="29.3984375" style="2" customWidth="1"/>
    <col min="14084" max="14084" width="12.296875" style="2" customWidth="1"/>
    <col min="14085" max="14085" width="10.69921875" style="2" customWidth="1"/>
    <col min="14086" max="14086" width="11.59765625" style="2" customWidth="1"/>
    <col min="14087" max="14087" width="8.5976562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8.296875" style="2" customWidth="1"/>
    <col min="14339" max="14339" width="29.3984375" style="2" customWidth="1"/>
    <col min="14340" max="14340" width="12.296875" style="2" customWidth="1"/>
    <col min="14341" max="14341" width="10.69921875" style="2" customWidth="1"/>
    <col min="14342" max="14342" width="11.59765625" style="2" customWidth="1"/>
    <col min="14343" max="14343" width="8.5976562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8.296875" style="2" customWidth="1"/>
    <col min="14595" max="14595" width="29.3984375" style="2" customWidth="1"/>
    <col min="14596" max="14596" width="12.296875" style="2" customWidth="1"/>
    <col min="14597" max="14597" width="10.69921875" style="2" customWidth="1"/>
    <col min="14598" max="14598" width="11.59765625" style="2" customWidth="1"/>
    <col min="14599" max="14599" width="8.5976562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8.296875" style="2" customWidth="1"/>
    <col min="14851" max="14851" width="29.3984375" style="2" customWidth="1"/>
    <col min="14852" max="14852" width="12.296875" style="2" customWidth="1"/>
    <col min="14853" max="14853" width="10.69921875" style="2" customWidth="1"/>
    <col min="14854" max="14854" width="11.59765625" style="2" customWidth="1"/>
    <col min="14855" max="14855" width="8.5976562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8.296875" style="2" customWidth="1"/>
    <col min="15107" max="15107" width="29.3984375" style="2" customWidth="1"/>
    <col min="15108" max="15108" width="12.296875" style="2" customWidth="1"/>
    <col min="15109" max="15109" width="10.69921875" style="2" customWidth="1"/>
    <col min="15110" max="15110" width="11.59765625" style="2" customWidth="1"/>
    <col min="15111" max="15111" width="8.5976562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8.296875" style="2" customWidth="1"/>
    <col min="15363" max="15363" width="29.3984375" style="2" customWidth="1"/>
    <col min="15364" max="15364" width="12.296875" style="2" customWidth="1"/>
    <col min="15365" max="15365" width="10.69921875" style="2" customWidth="1"/>
    <col min="15366" max="15366" width="11.59765625" style="2" customWidth="1"/>
    <col min="15367" max="15367" width="8.5976562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8.296875" style="2" customWidth="1"/>
    <col min="15619" max="15619" width="29.3984375" style="2" customWidth="1"/>
    <col min="15620" max="15620" width="12.296875" style="2" customWidth="1"/>
    <col min="15621" max="15621" width="10.69921875" style="2" customWidth="1"/>
    <col min="15622" max="15622" width="11.59765625" style="2" customWidth="1"/>
    <col min="15623" max="15623" width="8.5976562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8.296875" style="2" customWidth="1"/>
    <col min="15875" max="15875" width="29.3984375" style="2" customWidth="1"/>
    <col min="15876" max="15876" width="12.296875" style="2" customWidth="1"/>
    <col min="15877" max="15877" width="10.69921875" style="2" customWidth="1"/>
    <col min="15878" max="15878" width="11.59765625" style="2" customWidth="1"/>
    <col min="15879" max="15879" width="8.5976562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8.296875" style="2" customWidth="1"/>
    <col min="16131" max="16131" width="29.3984375" style="2" customWidth="1"/>
    <col min="16132" max="16132" width="12.296875" style="2" customWidth="1"/>
    <col min="16133" max="16133" width="10.69921875" style="2" customWidth="1"/>
    <col min="16134" max="16134" width="11.59765625" style="2" customWidth="1"/>
    <col min="16135" max="16135" width="8.5976562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42948</v>
      </c>
    </row>
    <row r="3" spans="2:9" ht="15.7" customHeight="1" x14ac:dyDescent="0.25">
      <c r="C3" s="3"/>
    </row>
    <row r="4" spans="2:9" ht="15" customHeight="1" x14ac:dyDescent="0.25">
      <c r="B4" s="83" t="s">
        <v>1</v>
      </c>
      <c r="D4" s="8" t="s">
        <v>201</v>
      </c>
      <c r="E4" s="8" t="s">
        <v>202</v>
      </c>
      <c r="F4" s="8" t="s">
        <v>203</v>
      </c>
      <c r="G4" s="82" t="s">
        <v>435</v>
      </c>
    </row>
    <row r="5" spans="2:9" ht="11.95" customHeight="1" x14ac:dyDescent="0.25">
      <c r="B5" s="84" t="s">
        <v>3</v>
      </c>
      <c r="C5" s="2" t="s">
        <v>4</v>
      </c>
      <c r="D5" s="65">
        <v>583</v>
      </c>
      <c r="E5" s="65"/>
      <c r="F5" s="65">
        <v>583</v>
      </c>
      <c r="G5" s="5" t="s">
        <v>5</v>
      </c>
    </row>
    <row r="6" spans="2:9" ht="11.95" customHeight="1" x14ac:dyDescent="0.25">
      <c r="B6" s="84" t="s">
        <v>6</v>
      </c>
      <c r="C6" s="2" t="s">
        <v>590</v>
      </c>
      <c r="D6" s="11">
        <v>38.83</v>
      </c>
      <c r="E6" s="11">
        <v>7.76</v>
      </c>
      <c r="F6" s="11">
        <v>46.59</v>
      </c>
      <c r="G6" s="5" t="s">
        <v>5</v>
      </c>
      <c r="H6" s="12"/>
    </row>
    <row r="7" spans="2:9" ht="11.95" customHeight="1" x14ac:dyDescent="0.25">
      <c r="B7" s="84" t="s">
        <v>6</v>
      </c>
      <c r="C7" s="2" t="s">
        <v>590</v>
      </c>
      <c r="D7" s="11">
        <v>14.5</v>
      </c>
      <c r="E7" s="11">
        <v>2.9</v>
      </c>
      <c r="F7" s="11">
        <v>17.399999999999999</v>
      </c>
      <c r="G7" s="5" t="s">
        <v>5</v>
      </c>
      <c r="H7" s="12"/>
    </row>
    <row r="8" spans="2:9" ht="11.95" customHeight="1" x14ac:dyDescent="0.25">
      <c r="B8" s="84" t="s">
        <v>444</v>
      </c>
      <c r="C8" s="2" t="s">
        <v>97</v>
      </c>
      <c r="D8" s="11">
        <v>8.1300000000000008</v>
      </c>
      <c r="E8" s="11">
        <v>1.64</v>
      </c>
      <c r="F8" s="11">
        <v>9.77</v>
      </c>
      <c r="G8" s="5">
        <v>108657</v>
      </c>
      <c r="H8" s="12"/>
    </row>
    <row r="9" spans="2:9" ht="11.95" customHeight="1" x14ac:dyDescent="0.25">
      <c r="B9" s="84" t="s">
        <v>70</v>
      </c>
      <c r="C9" s="2" t="s">
        <v>591</v>
      </c>
      <c r="D9" s="11">
        <v>245.27</v>
      </c>
      <c r="E9" s="11">
        <v>49.05</v>
      </c>
      <c r="F9" s="11">
        <v>294.32</v>
      </c>
      <c r="G9" s="5">
        <v>108658</v>
      </c>
      <c r="H9" s="12"/>
    </row>
    <row r="10" spans="2:9" ht="11.95" customHeight="1" x14ac:dyDescent="0.25">
      <c r="B10" s="84" t="s">
        <v>8</v>
      </c>
      <c r="C10" s="2" t="s">
        <v>592</v>
      </c>
      <c r="D10" s="11">
        <v>15</v>
      </c>
      <c r="E10" s="11">
        <v>3</v>
      </c>
      <c r="F10" s="11">
        <v>18</v>
      </c>
      <c r="G10" s="5" t="s">
        <v>5</v>
      </c>
      <c r="H10" s="12"/>
    </row>
    <row r="11" spans="2:9" ht="12.85" customHeight="1" x14ac:dyDescent="0.25">
      <c r="D11" s="13">
        <f>SUM(D5:D10)</f>
        <v>904.73</v>
      </c>
      <c r="E11" s="13">
        <f>SUM(E5:E10)</f>
        <v>64.349999999999994</v>
      </c>
      <c r="F11" s="13">
        <f>SUM(F5:F10)</f>
        <v>969.07999999999993</v>
      </c>
      <c r="I11" s="2" t="s">
        <v>10</v>
      </c>
    </row>
    <row r="12" spans="2:9" x14ac:dyDescent="0.25">
      <c r="B12" s="83" t="s">
        <v>11</v>
      </c>
      <c r="D12" s="14"/>
      <c r="E12" s="14"/>
      <c r="F12" s="14"/>
    </row>
    <row r="13" spans="2:9" x14ac:dyDescent="0.25">
      <c r="B13" s="84" t="s">
        <v>444</v>
      </c>
      <c r="C13" s="2" t="s">
        <v>593</v>
      </c>
      <c r="D13" s="14">
        <v>73.11</v>
      </c>
      <c r="E13" s="14">
        <v>14.62</v>
      </c>
      <c r="F13" s="14">
        <v>87.73</v>
      </c>
      <c r="G13" s="5">
        <v>108657</v>
      </c>
      <c r="H13" s="12"/>
    </row>
    <row r="14" spans="2:9" x14ac:dyDescent="0.25">
      <c r="B14" s="84" t="s">
        <v>12</v>
      </c>
      <c r="C14" s="2" t="s">
        <v>13</v>
      </c>
      <c r="D14" s="15">
        <v>8.31</v>
      </c>
      <c r="E14" s="15"/>
      <c r="F14" s="15">
        <v>8.31</v>
      </c>
      <c r="G14" s="5" t="s">
        <v>5</v>
      </c>
    </row>
    <row r="15" spans="2:9" x14ac:dyDescent="0.25">
      <c r="B15" s="84" t="s">
        <v>80</v>
      </c>
      <c r="C15" s="2" t="s">
        <v>81</v>
      </c>
      <c r="D15" s="15">
        <v>56</v>
      </c>
      <c r="E15" s="15"/>
      <c r="F15" s="15">
        <v>56</v>
      </c>
      <c r="G15" s="5" t="s">
        <v>52</v>
      </c>
    </row>
    <row r="16" spans="2:9" x14ac:dyDescent="0.25">
      <c r="B16" s="84" t="s">
        <v>16</v>
      </c>
      <c r="C16" s="2" t="s">
        <v>17</v>
      </c>
      <c r="D16" s="15">
        <v>38.57</v>
      </c>
      <c r="E16" s="15">
        <v>7.72</v>
      </c>
      <c r="F16" s="15">
        <v>46.29</v>
      </c>
      <c r="G16" s="5">
        <v>108659</v>
      </c>
      <c r="H16" s="12"/>
    </row>
    <row r="17" spans="2:12" x14ac:dyDescent="0.25">
      <c r="B17" s="2" t="s">
        <v>18</v>
      </c>
      <c r="C17" s="2" t="s">
        <v>19</v>
      </c>
      <c r="D17" s="16">
        <v>66.63</v>
      </c>
      <c r="E17" s="16">
        <v>13.33</v>
      </c>
      <c r="F17" s="16">
        <v>79.959999999999994</v>
      </c>
      <c r="G17" s="17" t="s">
        <v>5</v>
      </c>
    </row>
    <row r="18" spans="2:12" x14ac:dyDescent="0.25">
      <c r="B18" s="2" t="s">
        <v>8</v>
      </c>
      <c r="C18" s="2" t="s">
        <v>594</v>
      </c>
      <c r="D18" s="15">
        <v>75.88</v>
      </c>
      <c r="E18" s="15">
        <v>15.18</v>
      </c>
      <c r="F18" s="15">
        <v>91.06</v>
      </c>
      <c r="G18" s="17" t="s">
        <v>5</v>
      </c>
      <c r="H18" s="12"/>
    </row>
    <row r="19" spans="2:12" x14ac:dyDescent="0.25">
      <c r="B19" s="84" t="s">
        <v>21</v>
      </c>
      <c r="C19" s="2" t="s">
        <v>22</v>
      </c>
      <c r="D19" s="15">
        <v>228.8</v>
      </c>
      <c r="E19" s="15">
        <v>45.76</v>
      </c>
      <c r="F19" s="15">
        <v>274.56</v>
      </c>
      <c r="G19" s="17" t="s">
        <v>5</v>
      </c>
      <c r="J19" s="16"/>
      <c r="K19" s="16"/>
      <c r="L19" s="16"/>
    </row>
    <row r="20" spans="2:12" x14ac:dyDescent="0.25">
      <c r="B20" s="84" t="s">
        <v>130</v>
      </c>
      <c r="C20" s="2" t="s">
        <v>131</v>
      </c>
      <c r="D20" s="15">
        <v>98.95</v>
      </c>
      <c r="E20" s="15">
        <v>19.79</v>
      </c>
      <c r="F20" s="15">
        <v>118.74</v>
      </c>
      <c r="G20" s="17">
        <v>108660</v>
      </c>
      <c r="J20" s="16"/>
      <c r="K20" s="16"/>
      <c r="L20" s="16"/>
    </row>
    <row r="21" spans="2:12" x14ac:dyDescent="0.25">
      <c r="B21" s="84" t="s">
        <v>130</v>
      </c>
      <c r="C21" s="2" t="s">
        <v>131</v>
      </c>
      <c r="D21" s="15">
        <v>23.37</v>
      </c>
      <c r="E21" s="15">
        <v>4.67</v>
      </c>
      <c r="F21" s="15">
        <v>28.04</v>
      </c>
      <c r="G21" s="17">
        <v>108660</v>
      </c>
      <c r="J21" s="16"/>
      <c r="K21" s="16"/>
      <c r="L21" s="16"/>
    </row>
    <row r="22" spans="2:12" x14ac:dyDescent="0.25">
      <c r="B22" s="84" t="s">
        <v>24</v>
      </c>
      <c r="C22" s="2" t="s">
        <v>25</v>
      </c>
      <c r="D22" s="15">
        <v>257.5</v>
      </c>
      <c r="E22" s="15">
        <v>51.5</v>
      </c>
      <c r="F22" s="15">
        <v>309</v>
      </c>
      <c r="G22" s="17">
        <v>108661</v>
      </c>
      <c r="J22" s="16"/>
      <c r="K22" s="16"/>
      <c r="L22" s="16"/>
    </row>
    <row r="23" spans="2:12" x14ac:dyDescent="0.25">
      <c r="D23" s="13">
        <f>SUM(D13:D22)</f>
        <v>927.12</v>
      </c>
      <c r="E23" s="13">
        <f>SUM(E13:E22)</f>
        <v>172.57</v>
      </c>
      <c r="F23" s="13">
        <f>SUM(F13:F22)</f>
        <v>1099.69</v>
      </c>
    </row>
    <row r="24" spans="2:12" x14ac:dyDescent="0.25">
      <c r="B24" s="83" t="s">
        <v>26</v>
      </c>
      <c r="D24" s="14"/>
      <c r="E24" s="14"/>
      <c r="F24" s="14"/>
    </row>
    <row r="25" spans="2:12" x14ac:dyDescent="0.25">
      <c r="B25" s="84" t="s">
        <v>3</v>
      </c>
      <c r="C25" s="2" t="s">
        <v>4</v>
      </c>
      <c r="D25" s="14">
        <v>443</v>
      </c>
      <c r="E25" s="14"/>
      <c r="F25" s="14">
        <v>443</v>
      </c>
      <c r="G25" s="5" t="s">
        <v>5</v>
      </c>
    </row>
    <row r="26" spans="2:12" x14ac:dyDescent="0.25">
      <c r="B26" s="84" t="s">
        <v>6</v>
      </c>
      <c r="C26" s="2" t="s">
        <v>590</v>
      </c>
      <c r="D26" s="15">
        <v>65.010000000000005</v>
      </c>
      <c r="E26" s="15">
        <v>13</v>
      </c>
      <c r="F26" s="15">
        <v>78.010000000000005</v>
      </c>
      <c r="G26" s="5" t="s">
        <v>5</v>
      </c>
      <c r="H26" s="12"/>
    </row>
    <row r="27" spans="2:12" x14ac:dyDescent="0.25">
      <c r="B27" s="84" t="s">
        <v>27</v>
      </c>
      <c r="C27" s="2" t="s">
        <v>28</v>
      </c>
      <c r="D27" s="15">
        <v>36.14</v>
      </c>
      <c r="E27" s="15"/>
      <c r="F27" s="15">
        <v>36.14</v>
      </c>
      <c r="G27" s="5">
        <v>108662</v>
      </c>
      <c r="H27" s="12"/>
    </row>
    <row r="28" spans="2:12" x14ac:dyDescent="0.25">
      <c r="B28" s="84" t="s">
        <v>444</v>
      </c>
      <c r="C28" s="2" t="s">
        <v>570</v>
      </c>
      <c r="D28" s="15">
        <v>14.77</v>
      </c>
      <c r="E28" s="15">
        <v>2.95</v>
      </c>
      <c r="F28" s="15">
        <v>17.72</v>
      </c>
      <c r="G28" s="5">
        <v>108657</v>
      </c>
      <c r="H28" s="12"/>
    </row>
    <row r="29" spans="2:12" x14ac:dyDescent="0.25">
      <c r="B29" s="18" t="s">
        <v>30</v>
      </c>
      <c r="C29" s="2" t="s">
        <v>31</v>
      </c>
      <c r="D29" s="40">
        <v>10</v>
      </c>
      <c r="E29" s="16">
        <v>2</v>
      </c>
      <c r="F29" s="16">
        <v>12</v>
      </c>
      <c r="G29" s="5" t="s">
        <v>5</v>
      </c>
    </row>
    <row r="30" spans="2:12" x14ac:dyDescent="0.25">
      <c r="B30" s="18" t="s">
        <v>571</v>
      </c>
      <c r="C30" s="2" t="s">
        <v>595</v>
      </c>
      <c r="D30" s="40">
        <v>567.27</v>
      </c>
      <c r="E30" s="16">
        <v>113.45</v>
      </c>
      <c r="F30" s="16">
        <v>680.72</v>
      </c>
      <c r="G30" s="5">
        <v>108663</v>
      </c>
    </row>
    <row r="31" spans="2:12" x14ac:dyDescent="0.25">
      <c r="B31" s="84" t="s">
        <v>289</v>
      </c>
      <c r="C31" s="2" t="s">
        <v>596</v>
      </c>
      <c r="D31" s="16">
        <v>179</v>
      </c>
      <c r="E31" s="16"/>
      <c r="F31" s="16">
        <v>179</v>
      </c>
      <c r="G31" s="5" t="s">
        <v>52</v>
      </c>
      <c r="H31" s="12"/>
    </row>
    <row r="32" spans="2:12" x14ac:dyDescent="0.25">
      <c r="B32" s="84" t="s">
        <v>289</v>
      </c>
      <c r="C32" s="2" t="s">
        <v>597</v>
      </c>
      <c r="D32" s="16">
        <v>41.65</v>
      </c>
      <c r="E32" s="16">
        <v>8.33</v>
      </c>
      <c r="F32" s="16">
        <v>49.98</v>
      </c>
      <c r="G32" s="5" t="s">
        <v>52</v>
      </c>
      <c r="H32" s="12"/>
    </row>
    <row r="33" spans="1:8" x14ac:dyDescent="0.25">
      <c r="B33" s="84" t="s">
        <v>598</v>
      </c>
      <c r="C33" s="2" t="s">
        <v>599</v>
      </c>
      <c r="D33" s="16">
        <v>257.75</v>
      </c>
      <c r="E33" s="16">
        <v>51.55</v>
      </c>
      <c r="F33" s="16">
        <v>309.3</v>
      </c>
      <c r="G33" s="5" t="s">
        <v>52</v>
      </c>
      <c r="H33" s="12"/>
    </row>
    <row r="34" spans="1:8" x14ac:dyDescent="0.25">
      <c r="B34" s="84" t="s">
        <v>121</v>
      </c>
      <c r="C34" s="2" t="s">
        <v>600</v>
      </c>
      <c r="D34" s="16">
        <v>250</v>
      </c>
      <c r="E34" s="16">
        <v>50</v>
      </c>
      <c r="F34" s="16">
        <v>300</v>
      </c>
      <c r="G34" s="5">
        <v>108664</v>
      </c>
      <c r="H34" s="12"/>
    </row>
    <row r="35" spans="1:8" x14ac:dyDescent="0.25">
      <c r="B35" s="84" t="s">
        <v>37</v>
      </c>
      <c r="C35" s="2" t="s">
        <v>601</v>
      </c>
      <c r="D35" s="15">
        <v>36.99</v>
      </c>
      <c r="E35" s="15">
        <v>1.85</v>
      </c>
      <c r="F35" s="15">
        <v>38.840000000000003</v>
      </c>
      <c r="G35" s="5">
        <v>108665</v>
      </c>
      <c r="H35" s="12"/>
    </row>
    <row r="36" spans="1:8" s="20" customFormat="1" x14ac:dyDescent="0.25">
      <c r="A36" s="19"/>
      <c r="C36" s="21"/>
      <c r="D36" s="13">
        <f>SUM(D25:D35)</f>
        <v>1901.5800000000002</v>
      </c>
      <c r="E36" s="13">
        <f>SUM(E25:E35)</f>
        <v>243.13000000000002</v>
      </c>
      <c r="F36" s="13">
        <f>SUM(F25:F35)</f>
        <v>2144.71</v>
      </c>
      <c r="G36" s="22" t="s">
        <v>10</v>
      </c>
      <c r="H36" s="19"/>
    </row>
    <row r="37" spans="1:8" x14ac:dyDescent="0.25">
      <c r="B37" s="83" t="s">
        <v>39</v>
      </c>
      <c r="D37" s="14"/>
      <c r="E37" s="14"/>
      <c r="F37" s="14"/>
    </row>
    <row r="38" spans="1:8" x14ac:dyDescent="0.25">
      <c r="B38" s="84" t="s">
        <v>3</v>
      </c>
      <c r="C38" s="2" t="s">
        <v>4</v>
      </c>
      <c r="D38" s="14">
        <v>182</v>
      </c>
      <c r="E38" s="14"/>
      <c r="F38" s="14">
        <v>182</v>
      </c>
      <c r="G38" s="5" t="s">
        <v>5</v>
      </c>
    </row>
    <row r="39" spans="1:8" x14ac:dyDescent="0.25">
      <c r="B39" s="84" t="s">
        <v>282</v>
      </c>
      <c r="C39" s="2" t="s">
        <v>602</v>
      </c>
      <c r="D39" s="14">
        <v>149.1</v>
      </c>
      <c r="E39" s="14"/>
      <c r="F39" s="14">
        <v>149.1</v>
      </c>
      <c r="G39" s="5">
        <v>108666</v>
      </c>
    </row>
    <row r="40" spans="1:8" x14ac:dyDescent="0.25">
      <c r="B40" s="84" t="s">
        <v>263</v>
      </c>
      <c r="C40" s="2" t="s">
        <v>603</v>
      </c>
      <c r="D40" s="11">
        <v>520</v>
      </c>
      <c r="E40" s="11">
        <v>104</v>
      </c>
      <c r="F40" s="11">
        <v>624</v>
      </c>
      <c r="G40" s="5">
        <v>108667</v>
      </c>
      <c r="H40" s="12"/>
    </row>
    <row r="41" spans="1:8" x14ac:dyDescent="0.25">
      <c r="B41" s="84" t="s">
        <v>44</v>
      </c>
      <c r="C41" s="2" t="s">
        <v>604</v>
      </c>
      <c r="D41" s="11">
        <v>65.010000000000005</v>
      </c>
      <c r="E41" s="11">
        <v>13</v>
      </c>
      <c r="F41" s="11">
        <v>78.010000000000005</v>
      </c>
      <c r="G41" s="23" t="s">
        <v>5</v>
      </c>
      <c r="H41" s="12"/>
    </row>
    <row r="42" spans="1:8" x14ac:dyDescent="0.25">
      <c r="B42" s="24"/>
      <c r="C42" s="20"/>
      <c r="D42" s="13">
        <f>SUM(D38:D41)</f>
        <v>916.11</v>
      </c>
      <c r="E42" s="13">
        <f>SUM(E38:E41)</f>
        <v>117</v>
      </c>
      <c r="F42" s="13">
        <f>SUM(F38:F41)</f>
        <v>1033.1100000000001</v>
      </c>
    </row>
    <row r="43" spans="1:8" x14ac:dyDescent="0.25">
      <c r="B43" s="83" t="s">
        <v>46</v>
      </c>
      <c r="D43" s="25"/>
      <c r="E43" s="25"/>
      <c r="F43" s="25"/>
    </row>
    <row r="44" spans="1:8" x14ac:dyDescent="0.25">
      <c r="B44" s="84"/>
      <c r="D44" s="25"/>
      <c r="E44" s="25"/>
      <c r="F44" s="25"/>
    </row>
    <row r="45" spans="1:8" x14ac:dyDescent="0.25">
      <c r="D45" s="13">
        <f>D44</f>
        <v>0</v>
      </c>
      <c r="E45" s="13">
        <f>E44</f>
        <v>0</v>
      </c>
      <c r="F45" s="13">
        <f>F44</f>
        <v>0</v>
      </c>
    </row>
    <row r="46" spans="1:8" x14ac:dyDescent="0.25">
      <c r="B46" s="83" t="s">
        <v>47</v>
      </c>
      <c r="D46" s="25"/>
      <c r="E46" s="25"/>
      <c r="F46" s="25"/>
    </row>
    <row r="47" spans="1:8" x14ac:dyDescent="0.25">
      <c r="B47" s="84" t="s">
        <v>48</v>
      </c>
      <c r="C47" s="2" t="s">
        <v>605</v>
      </c>
      <c r="D47" s="25">
        <v>25</v>
      </c>
      <c r="E47" s="25">
        <v>5</v>
      </c>
      <c r="F47" s="25">
        <v>30</v>
      </c>
      <c r="G47" s="5">
        <v>108668</v>
      </c>
      <c r="H47" s="12"/>
    </row>
    <row r="48" spans="1:8" x14ac:dyDescent="0.25">
      <c r="D48" s="13">
        <f>SUM(D47:D47)</f>
        <v>25</v>
      </c>
      <c r="E48" s="13">
        <f>SUM(E47:E47)</f>
        <v>5</v>
      </c>
      <c r="F48" s="13">
        <f>SUM(F47:F47)</f>
        <v>30</v>
      </c>
    </row>
    <row r="49" spans="2:9" x14ac:dyDescent="0.25">
      <c r="B49" s="494" t="s">
        <v>53</v>
      </c>
      <c r="C49" s="495"/>
      <c r="D49" s="25"/>
      <c r="E49" s="25"/>
      <c r="F49" s="25"/>
      <c r="I49" s="2" t="s">
        <v>10</v>
      </c>
    </row>
    <row r="50" spans="2:9" x14ac:dyDescent="0.25">
      <c r="B50" s="84"/>
      <c r="C50" s="84"/>
      <c r="D50" s="25"/>
      <c r="E50" s="25"/>
      <c r="F50" s="25"/>
    </row>
    <row r="51" spans="2:9" x14ac:dyDescent="0.25">
      <c r="D51" s="13">
        <f>SUM(D49:D50)</f>
        <v>0</v>
      </c>
      <c r="E51" s="13">
        <f>SUM(E49:E50)</f>
        <v>0</v>
      </c>
      <c r="F51" s="13">
        <f>SUM(F49:F50)</f>
        <v>0</v>
      </c>
    </row>
    <row r="52" spans="2:9" x14ac:dyDescent="0.25">
      <c r="B52" s="83" t="s">
        <v>54</v>
      </c>
      <c r="D52" s="25"/>
      <c r="E52" s="25"/>
      <c r="F52" s="25"/>
    </row>
    <row r="53" spans="2:9" x14ac:dyDescent="0.25">
      <c r="B53" s="84" t="s">
        <v>48</v>
      </c>
      <c r="C53" s="2" t="s">
        <v>606</v>
      </c>
      <c r="D53" s="25">
        <v>986</v>
      </c>
      <c r="E53" s="25">
        <v>197.2</v>
      </c>
      <c r="F53" s="25">
        <v>1183.2</v>
      </c>
      <c r="G53" s="5">
        <v>108668</v>
      </c>
      <c r="H53" s="12"/>
    </row>
    <row r="54" spans="2:9" x14ac:dyDescent="0.25">
      <c r="D54" s="13">
        <f>SUM(D53:D53)</f>
        <v>986</v>
      </c>
      <c r="E54" s="13">
        <f>SUM(E53:E53)</f>
        <v>197.2</v>
      </c>
      <c r="F54" s="13">
        <f>SUM(F53:F53)</f>
        <v>1183.2</v>
      </c>
    </row>
    <row r="55" spans="2:9" x14ac:dyDescent="0.25">
      <c r="B55" s="83" t="s">
        <v>56</v>
      </c>
      <c r="D55" s="25"/>
      <c r="E55" s="25"/>
      <c r="F55" s="25"/>
    </row>
    <row r="56" spans="2:9" x14ac:dyDescent="0.25">
      <c r="B56" s="84"/>
      <c r="D56" s="14"/>
      <c r="E56" s="14"/>
      <c r="F56" s="14"/>
      <c r="H56" s="12"/>
    </row>
    <row r="57" spans="2:9" x14ac:dyDescent="0.25">
      <c r="B57" s="84"/>
      <c r="C57" s="21"/>
      <c r="D57" s="13">
        <f>SUM(D56:D56)</f>
        <v>0</v>
      </c>
      <c r="E57" s="13">
        <f>SUM(E56:E56)</f>
        <v>0</v>
      </c>
      <c r="F57" s="13">
        <f>SUM(F56:F56)</f>
        <v>0</v>
      </c>
    </row>
    <row r="58" spans="2:9" x14ac:dyDescent="0.25">
      <c r="B58" s="66"/>
      <c r="C58" s="67"/>
      <c r="D58" s="25"/>
      <c r="E58" s="25"/>
      <c r="F58" s="25"/>
    </row>
    <row r="59" spans="2:9" x14ac:dyDescent="0.25">
      <c r="B59" s="83" t="s">
        <v>57</v>
      </c>
      <c r="D59" s="25"/>
      <c r="E59" s="25"/>
      <c r="F59" s="25"/>
    </row>
    <row r="60" spans="2:9" x14ac:dyDescent="0.25">
      <c r="B60" s="84"/>
      <c r="D60" s="25"/>
      <c r="E60" s="25"/>
      <c r="F60" s="25"/>
    </row>
    <row r="61" spans="2:9" x14ac:dyDescent="0.25">
      <c r="D61" s="13">
        <f>SUM(D60:D60)</f>
        <v>0</v>
      </c>
      <c r="E61" s="13">
        <f>SUM(E60:E60)</f>
        <v>0</v>
      </c>
      <c r="F61" s="13">
        <f>SUM(F60:F60)</f>
        <v>0</v>
      </c>
    </row>
    <row r="62" spans="2:9" x14ac:dyDescent="0.25">
      <c r="B62" s="83" t="s">
        <v>60</v>
      </c>
      <c r="C62" s="84"/>
      <c r="D62" s="14"/>
      <c r="E62" s="14"/>
      <c r="F62" s="14"/>
    </row>
    <row r="63" spans="2:9" x14ac:dyDescent="0.25">
      <c r="B63" s="84" t="s">
        <v>3</v>
      </c>
      <c r="C63" s="84" t="s">
        <v>4</v>
      </c>
      <c r="D63" s="14">
        <v>524</v>
      </c>
      <c r="E63" s="14"/>
      <c r="F63" s="14">
        <v>524</v>
      </c>
      <c r="G63" s="5" t="s">
        <v>5</v>
      </c>
    </row>
    <row r="64" spans="2:9" x14ac:dyDescent="0.25">
      <c r="B64" s="84" t="s">
        <v>14</v>
      </c>
      <c r="C64" s="84" t="s">
        <v>97</v>
      </c>
      <c r="D64" s="14">
        <v>26.35</v>
      </c>
      <c r="E64" s="14">
        <v>5.27</v>
      </c>
      <c r="F64" s="14">
        <v>31.62</v>
      </c>
      <c r="G64" s="5">
        <v>108657</v>
      </c>
      <c r="H64" s="12"/>
    </row>
    <row r="65" spans="2:12" x14ac:dyDescent="0.25">
      <c r="B65" s="84" t="s">
        <v>6</v>
      </c>
      <c r="C65" s="2" t="s">
        <v>590</v>
      </c>
      <c r="D65" s="11">
        <v>38.83</v>
      </c>
      <c r="E65" s="11">
        <v>7.77</v>
      </c>
      <c r="F65" s="11">
        <v>46.6</v>
      </c>
      <c r="G65" s="5" t="s">
        <v>5</v>
      </c>
      <c r="H65" s="12"/>
      <c r="J65" s="26"/>
      <c r="K65" s="26"/>
      <c r="L65" s="26"/>
    </row>
    <row r="66" spans="2:12" x14ac:dyDescent="0.25">
      <c r="B66" s="84" t="s">
        <v>6</v>
      </c>
      <c r="C66" s="2" t="s">
        <v>590</v>
      </c>
      <c r="D66" s="11">
        <v>14.5</v>
      </c>
      <c r="E66" s="11">
        <v>2.9</v>
      </c>
      <c r="F66" s="11">
        <v>17.399999999999999</v>
      </c>
      <c r="G66" s="5" t="s">
        <v>5</v>
      </c>
      <c r="H66" s="12"/>
      <c r="J66" s="26"/>
      <c r="K66" s="26"/>
      <c r="L66" s="26"/>
    </row>
    <row r="67" spans="2:12" x14ac:dyDescent="0.25">
      <c r="D67" s="13">
        <f>SUM(D63:D66)</f>
        <v>603.68000000000006</v>
      </c>
      <c r="E67" s="13">
        <f>SUM(E63:E66)</f>
        <v>15.94</v>
      </c>
      <c r="F67" s="13">
        <f>SUM(F63:F66)</f>
        <v>619.62</v>
      </c>
    </row>
    <row r="68" spans="2:12" x14ac:dyDescent="0.25">
      <c r="B68" s="83" t="s">
        <v>63</v>
      </c>
      <c r="D68" s="14"/>
      <c r="E68" s="14"/>
      <c r="F68" s="14"/>
    </row>
    <row r="69" spans="2:12" x14ac:dyDescent="0.25">
      <c r="B69" s="84" t="s">
        <v>3</v>
      </c>
      <c r="C69" s="2" t="s">
        <v>4</v>
      </c>
      <c r="D69" s="14">
        <v>348</v>
      </c>
      <c r="E69" s="14"/>
      <c r="F69" s="14">
        <v>348</v>
      </c>
      <c r="G69" s="5" t="s">
        <v>5</v>
      </c>
    </row>
    <row r="70" spans="2:12" x14ac:dyDescent="0.25">
      <c r="B70" s="84" t="s">
        <v>3</v>
      </c>
      <c r="C70" s="2" t="s">
        <v>4</v>
      </c>
      <c r="D70" s="14">
        <v>161</v>
      </c>
      <c r="E70" s="14"/>
      <c r="F70" s="14">
        <v>161</v>
      </c>
      <c r="G70" s="5" t="s">
        <v>5</v>
      </c>
    </row>
    <row r="71" spans="2:12" x14ac:dyDescent="0.25">
      <c r="B71" s="84" t="s">
        <v>3</v>
      </c>
      <c r="C71" s="2" t="s">
        <v>4</v>
      </c>
      <c r="D71" s="14">
        <v>96</v>
      </c>
      <c r="E71" s="14"/>
      <c r="F71" s="14">
        <v>96</v>
      </c>
      <c r="G71" s="5" t="s">
        <v>5</v>
      </c>
    </row>
    <row r="72" spans="2:12" x14ac:dyDescent="0.25">
      <c r="B72" s="84" t="s">
        <v>21</v>
      </c>
      <c r="C72" s="2" t="s">
        <v>22</v>
      </c>
      <c r="D72" s="14">
        <v>28.6</v>
      </c>
      <c r="E72" s="14">
        <v>5.72</v>
      </c>
      <c r="F72" s="14">
        <v>34.32</v>
      </c>
      <c r="G72" s="5" t="s">
        <v>5</v>
      </c>
    </row>
    <row r="73" spans="2:12" x14ac:dyDescent="0.25">
      <c r="B73" s="84" t="s">
        <v>8</v>
      </c>
      <c r="C73" s="2" t="s">
        <v>607</v>
      </c>
      <c r="D73" s="11">
        <v>17.510000000000002</v>
      </c>
      <c r="E73" s="11">
        <v>3.5</v>
      </c>
      <c r="F73" s="11">
        <v>21.01</v>
      </c>
      <c r="G73" s="5" t="s">
        <v>5</v>
      </c>
      <c r="H73" s="12"/>
    </row>
    <row r="74" spans="2:12" x14ac:dyDescent="0.25">
      <c r="B74" s="84" t="s">
        <v>48</v>
      </c>
      <c r="C74" s="2" t="s">
        <v>608</v>
      </c>
      <c r="D74" s="11">
        <v>350</v>
      </c>
      <c r="E74" s="11">
        <v>70</v>
      </c>
      <c r="F74" s="11">
        <v>420</v>
      </c>
      <c r="G74" s="5">
        <v>108668</v>
      </c>
      <c r="H74" s="12"/>
    </row>
    <row r="75" spans="2:12" x14ac:dyDescent="0.25">
      <c r="B75" s="24"/>
      <c r="C75" s="20"/>
      <c r="D75" s="13">
        <f>SUM(D69:D74)</f>
        <v>1001.11</v>
      </c>
      <c r="E75" s="13">
        <f>SUM(E69:E74)</f>
        <v>79.22</v>
      </c>
      <c r="F75" s="13">
        <f>SUM(F69:F74)</f>
        <v>1080.33</v>
      </c>
    </row>
    <row r="76" spans="2:12" x14ac:dyDescent="0.25">
      <c r="B76" s="27" t="s">
        <v>66</v>
      </c>
      <c r="C76" s="20"/>
      <c r="D76" s="25"/>
      <c r="E76" s="25"/>
      <c r="F76" s="25"/>
    </row>
    <row r="77" spans="2:12" x14ac:dyDescent="0.25">
      <c r="B77" s="24" t="s">
        <v>472</v>
      </c>
      <c r="C77" s="28" t="s">
        <v>273</v>
      </c>
      <c r="D77" s="25">
        <v>313.33</v>
      </c>
      <c r="E77" s="25">
        <v>62.67</v>
      </c>
      <c r="F77" s="25">
        <v>376</v>
      </c>
      <c r="H77" s="12"/>
    </row>
    <row r="78" spans="2:12" x14ac:dyDescent="0.25">
      <c r="B78" s="24"/>
      <c r="C78" s="20"/>
      <c r="D78" s="13">
        <f>SUM(D77:D77)</f>
        <v>313.33</v>
      </c>
      <c r="E78" s="13">
        <f>SUM(E77:E77)</f>
        <v>62.67</v>
      </c>
      <c r="F78" s="13">
        <f>SUM(F77:F77)</f>
        <v>376</v>
      </c>
    </row>
    <row r="79" spans="2:12" x14ac:dyDescent="0.25">
      <c r="B79" s="29" t="s">
        <v>69</v>
      </c>
      <c r="C79" s="20"/>
      <c r="D79" s="25"/>
      <c r="E79" s="25"/>
      <c r="F79" s="25"/>
    </row>
    <row r="80" spans="2:12" x14ac:dyDescent="0.25">
      <c r="B80" s="24"/>
      <c r="C80" s="28"/>
      <c r="D80" s="25"/>
      <c r="E80" s="25"/>
      <c r="F80" s="25"/>
    </row>
    <row r="81" spans="2:8" x14ac:dyDescent="0.25">
      <c r="B81" s="24"/>
      <c r="C81" s="20"/>
      <c r="D81" s="13">
        <f>SUM(D80:D80)</f>
        <v>0</v>
      </c>
      <c r="E81" s="13">
        <f>SUM(E80:E80)</f>
        <v>0</v>
      </c>
      <c r="F81" s="13">
        <f>SUM(F80:F80)</f>
        <v>0</v>
      </c>
    </row>
    <row r="82" spans="2:8" x14ac:dyDescent="0.25">
      <c r="B82" s="83" t="s">
        <v>72</v>
      </c>
      <c r="C82" s="21"/>
      <c r="D82" s="14"/>
      <c r="E82" s="14"/>
      <c r="F82" s="14"/>
    </row>
    <row r="83" spans="2:8" x14ac:dyDescent="0.25">
      <c r="B83" s="84"/>
      <c r="D83" s="14"/>
      <c r="E83" s="14"/>
      <c r="F83" s="14"/>
    </row>
    <row r="84" spans="2:8" x14ac:dyDescent="0.25">
      <c r="B84" s="84"/>
      <c r="D84" s="14"/>
      <c r="E84" s="14"/>
      <c r="F84" s="14"/>
    </row>
    <row r="85" spans="2:8" x14ac:dyDescent="0.25">
      <c r="B85" s="84"/>
      <c r="D85" s="14"/>
      <c r="E85" s="14"/>
      <c r="F85" s="14"/>
    </row>
    <row r="86" spans="2:8" x14ac:dyDescent="0.25">
      <c r="B86" s="83"/>
      <c r="C86" s="21"/>
      <c r="D86" s="13">
        <f>SUM(D83:D85)</f>
        <v>0</v>
      </c>
      <c r="E86" s="13">
        <f>SUM(E83:E85)</f>
        <v>0</v>
      </c>
      <c r="F86" s="13">
        <f>SUM(F83:F85)</f>
        <v>0</v>
      </c>
    </row>
    <row r="87" spans="2:8" ht="13.1" customHeight="1" x14ac:dyDescent="0.25">
      <c r="B87" s="30" t="s">
        <v>73</v>
      </c>
      <c r="C87" s="30"/>
      <c r="D87" s="14"/>
      <c r="E87" s="14"/>
      <c r="F87" s="14"/>
    </row>
    <row r="88" spans="2:8" ht="13.1" customHeight="1" x14ac:dyDescent="0.25">
      <c r="B88" s="84" t="s">
        <v>21</v>
      </c>
      <c r="C88" s="2" t="s">
        <v>22</v>
      </c>
      <c r="D88" s="14">
        <v>28.6</v>
      </c>
      <c r="E88" s="14">
        <v>5.72</v>
      </c>
      <c r="F88" s="14">
        <v>34.32</v>
      </c>
      <c r="G88" s="5" t="s">
        <v>5</v>
      </c>
    </row>
    <row r="89" spans="2:8" ht="13.1" customHeight="1" x14ac:dyDescent="0.25">
      <c r="B89" s="84" t="s">
        <v>8</v>
      </c>
      <c r="C89" s="2" t="s">
        <v>609</v>
      </c>
      <c r="D89" s="11">
        <v>23.35</v>
      </c>
      <c r="E89" s="11">
        <v>4.67</v>
      </c>
      <c r="F89" s="11">
        <v>28.02</v>
      </c>
      <c r="G89" s="5" t="s">
        <v>5</v>
      </c>
      <c r="H89" s="12"/>
    </row>
    <row r="90" spans="2:8" x14ac:dyDescent="0.25">
      <c r="D90" s="13">
        <f>SUM(D88:D89)</f>
        <v>51.95</v>
      </c>
      <c r="E90" s="13">
        <f>SUM(E88:E89)</f>
        <v>10.39</v>
      </c>
      <c r="F90" s="13">
        <f>SUM(F88:F89)</f>
        <v>62.34</v>
      </c>
    </row>
    <row r="91" spans="2:8" x14ac:dyDescent="0.25">
      <c r="D91" s="31"/>
      <c r="E91" s="31"/>
      <c r="F91" s="31"/>
    </row>
    <row r="92" spans="2:8" x14ac:dyDescent="0.25">
      <c r="C92" s="32" t="s">
        <v>75</v>
      </c>
      <c r="D92" s="13">
        <f>SUM(+D90+D11+D67+D36+D23+D42+D75+D51+D48+D45+D61+D57+D182+D54+D78+D86)</f>
        <v>7630.61</v>
      </c>
      <c r="E92" s="13">
        <f>SUM(+E90+E11+E67+E36+E23+E42+E75+E51+E48+E45+E61+E57+E182+E54+E78+E86)</f>
        <v>967.46999999999991</v>
      </c>
      <c r="F92" s="13">
        <f>SUM(+F90+F11+F67+F36+F23+F42+F75+F51+F48+F45+F61+F57+F182+F54+F78+F86)</f>
        <v>8598.0800000000017</v>
      </c>
    </row>
    <row r="93" spans="2:8" x14ac:dyDescent="0.25">
      <c r="B93" s="42"/>
      <c r="C93" s="20"/>
      <c r="D93" s="26"/>
      <c r="E93" s="26"/>
      <c r="F93" s="26"/>
    </row>
    <row r="94" spans="2:8" x14ac:dyDescent="0.25">
      <c r="B94" s="84"/>
      <c r="D94" s="15"/>
    </row>
    <row r="95" spans="2:8" x14ac:dyDescent="0.25">
      <c r="B95" s="84"/>
      <c r="D95" s="15"/>
    </row>
    <row r="96" spans="2:8" x14ac:dyDescent="0.25">
      <c r="B96" s="56"/>
      <c r="D96" s="15"/>
    </row>
    <row r="97" spans="2:4" x14ac:dyDescent="0.25">
      <c r="B97" s="42"/>
      <c r="C97" s="44"/>
      <c r="D97" s="15"/>
    </row>
    <row r="98" spans="2:4" x14ac:dyDescent="0.25">
      <c r="B98" s="42"/>
      <c r="C98" s="44"/>
      <c r="D98" s="15"/>
    </row>
    <row r="99" spans="2:4" x14ac:dyDescent="0.25">
      <c r="B99" s="42"/>
      <c r="C99" s="44"/>
      <c r="D99" s="15"/>
    </row>
    <row r="100" spans="2:4" x14ac:dyDescent="0.25">
      <c r="B100" s="42"/>
      <c r="C100" s="44"/>
      <c r="D100" s="15"/>
    </row>
    <row r="101" spans="2:4" x14ac:dyDescent="0.25">
      <c r="B101" s="85"/>
    </row>
  </sheetData>
  <mergeCells count="2">
    <mergeCell ref="B1:G1"/>
    <mergeCell ref="B49:C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C11" sqref="C11"/>
    </sheetView>
  </sheetViews>
  <sheetFormatPr defaultRowHeight="12.7" x14ac:dyDescent="0.25"/>
  <cols>
    <col min="1" max="1" width="3.296875" style="1" customWidth="1"/>
    <col min="2" max="2" width="30.69921875" style="2" customWidth="1"/>
    <col min="3" max="3" width="28.8984375" style="2" customWidth="1"/>
    <col min="4" max="5" width="10.69921875" style="4" customWidth="1"/>
    <col min="6" max="6" width="10.3984375" style="4" bestFit="1" customWidth="1"/>
    <col min="7" max="7" width="7.69921875" style="5" customWidth="1"/>
    <col min="8" max="8" width="8.296875" style="1" customWidth="1"/>
    <col min="9" max="256" width="8.8984375" style="2"/>
    <col min="257" max="257" width="3.296875" style="2" customWidth="1"/>
    <col min="258" max="258" width="30.69921875" style="2" customWidth="1"/>
    <col min="259" max="259" width="28.8984375" style="2" customWidth="1"/>
    <col min="260" max="261" width="10.69921875" style="2" customWidth="1"/>
    <col min="262" max="262" width="10.3984375" style="2" bestFit="1" customWidth="1"/>
    <col min="263" max="263" width="7.69921875" style="2" customWidth="1"/>
    <col min="264" max="264" width="8.296875" style="2" customWidth="1"/>
    <col min="265" max="512" width="8.8984375" style="2"/>
    <col min="513" max="513" width="3.296875" style="2" customWidth="1"/>
    <col min="514" max="514" width="30.69921875" style="2" customWidth="1"/>
    <col min="515" max="515" width="28.8984375" style="2" customWidth="1"/>
    <col min="516" max="517" width="10.69921875" style="2" customWidth="1"/>
    <col min="518" max="518" width="10.3984375" style="2" bestFit="1" customWidth="1"/>
    <col min="519" max="519" width="7.69921875" style="2" customWidth="1"/>
    <col min="520" max="520" width="8.296875" style="2" customWidth="1"/>
    <col min="521" max="768" width="8.8984375" style="2"/>
    <col min="769" max="769" width="3.296875" style="2" customWidth="1"/>
    <col min="770" max="770" width="30.69921875" style="2" customWidth="1"/>
    <col min="771" max="771" width="28.8984375" style="2" customWidth="1"/>
    <col min="772" max="773" width="10.69921875" style="2" customWidth="1"/>
    <col min="774" max="774" width="10.3984375" style="2" bestFit="1" customWidth="1"/>
    <col min="775" max="775" width="7.69921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30.69921875" style="2" customWidth="1"/>
    <col min="1027" max="1027" width="28.8984375" style="2" customWidth="1"/>
    <col min="1028" max="1029" width="10.69921875" style="2" customWidth="1"/>
    <col min="1030" max="1030" width="10.3984375" style="2" bestFit="1" customWidth="1"/>
    <col min="1031" max="1031" width="7.69921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30.69921875" style="2" customWidth="1"/>
    <col min="1283" max="1283" width="28.8984375" style="2" customWidth="1"/>
    <col min="1284" max="1285" width="10.69921875" style="2" customWidth="1"/>
    <col min="1286" max="1286" width="10.3984375" style="2" bestFit="1" customWidth="1"/>
    <col min="1287" max="1287" width="7.69921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30.69921875" style="2" customWidth="1"/>
    <col min="1539" max="1539" width="28.8984375" style="2" customWidth="1"/>
    <col min="1540" max="1541" width="10.69921875" style="2" customWidth="1"/>
    <col min="1542" max="1542" width="10.3984375" style="2" bestFit="1" customWidth="1"/>
    <col min="1543" max="1543" width="7.69921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30.69921875" style="2" customWidth="1"/>
    <col min="1795" max="1795" width="28.8984375" style="2" customWidth="1"/>
    <col min="1796" max="1797" width="10.69921875" style="2" customWidth="1"/>
    <col min="1798" max="1798" width="10.3984375" style="2" bestFit="1" customWidth="1"/>
    <col min="1799" max="1799" width="7.69921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30.69921875" style="2" customWidth="1"/>
    <col min="2051" max="2051" width="28.8984375" style="2" customWidth="1"/>
    <col min="2052" max="2053" width="10.69921875" style="2" customWidth="1"/>
    <col min="2054" max="2054" width="10.3984375" style="2" bestFit="1" customWidth="1"/>
    <col min="2055" max="2055" width="7.69921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30.69921875" style="2" customWidth="1"/>
    <col min="2307" max="2307" width="28.8984375" style="2" customWidth="1"/>
    <col min="2308" max="2309" width="10.69921875" style="2" customWidth="1"/>
    <col min="2310" max="2310" width="10.3984375" style="2" bestFit="1" customWidth="1"/>
    <col min="2311" max="2311" width="7.69921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30.69921875" style="2" customWidth="1"/>
    <col min="2563" max="2563" width="28.8984375" style="2" customWidth="1"/>
    <col min="2564" max="2565" width="10.69921875" style="2" customWidth="1"/>
    <col min="2566" max="2566" width="10.3984375" style="2" bestFit="1" customWidth="1"/>
    <col min="2567" max="2567" width="7.69921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30.69921875" style="2" customWidth="1"/>
    <col min="2819" max="2819" width="28.8984375" style="2" customWidth="1"/>
    <col min="2820" max="2821" width="10.69921875" style="2" customWidth="1"/>
    <col min="2822" max="2822" width="10.3984375" style="2" bestFit="1" customWidth="1"/>
    <col min="2823" max="2823" width="7.69921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30.69921875" style="2" customWidth="1"/>
    <col min="3075" max="3075" width="28.8984375" style="2" customWidth="1"/>
    <col min="3076" max="3077" width="10.69921875" style="2" customWidth="1"/>
    <col min="3078" max="3078" width="10.3984375" style="2" bestFit="1" customWidth="1"/>
    <col min="3079" max="3079" width="7.69921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30.69921875" style="2" customWidth="1"/>
    <col min="3331" max="3331" width="28.8984375" style="2" customWidth="1"/>
    <col min="3332" max="3333" width="10.69921875" style="2" customWidth="1"/>
    <col min="3334" max="3334" width="10.3984375" style="2" bestFit="1" customWidth="1"/>
    <col min="3335" max="3335" width="7.69921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30.69921875" style="2" customWidth="1"/>
    <col min="3587" max="3587" width="28.8984375" style="2" customWidth="1"/>
    <col min="3588" max="3589" width="10.69921875" style="2" customWidth="1"/>
    <col min="3590" max="3590" width="10.3984375" style="2" bestFit="1" customWidth="1"/>
    <col min="3591" max="3591" width="7.69921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30.69921875" style="2" customWidth="1"/>
    <col min="3843" max="3843" width="28.8984375" style="2" customWidth="1"/>
    <col min="3844" max="3845" width="10.69921875" style="2" customWidth="1"/>
    <col min="3846" max="3846" width="10.3984375" style="2" bestFit="1" customWidth="1"/>
    <col min="3847" max="3847" width="7.69921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30.69921875" style="2" customWidth="1"/>
    <col min="4099" max="4099" width="28.8984375" style="2" customWidth="1"/>
    <col min="4100" max="4101" width="10.69921875" style="2" customWidth="1"/>
    <col min="4102" max="4102" width="10.3984375" style="2" bestFit="1" customWidth="1"/>
    <col min="4103" max="4103" width="7.69921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30.69921875" style="2" customWidth="1"/>
    <col min="4355" max="4355" width="28.8984375" style="2" customWidth="1"/>
    <col min="4356" max="4357" width="10.69921875" style="2" customWidth="1"/>
    <col min="4358" max="4358" width="10.3984375" style="2" bestFit="1" customWidth="1"/>
    <col min="4359" max="4359" width="7.69921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30.69921875" style="2" customWidth="1"/>
    <col min="4611" max="4611" width="28.8984375" style="2" customWidth="1"/>
    <col min="4612" max="4613" width="10.69921875" style="2" customWidth="1"/>
    <col min="4614" max="4614" width="10.3984375" style="2" bestFit="1" customWidth="1"/>
    <col min="4615" max="4615" width="7.69921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30.69921875" style="2" customWidth="1"/>
    <col min="4867" max="4867" width="28.8984375" style="2" customWidth="1"/>
    <col min="4868" max="4869" width="10.69921875" style="2" customWidth="1"/>
    <col min="4870" max="4870" width="10.3984375" style="2" bestFit="1" customWidth="1"/>
    <col min="4871" max="4871" width="7.69921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30.69921875" style="2" customWidth="1"/>
    <col min="5123" max="5123" width="28.8984375" style="2" customWidth="1"/>
    <col min="5124" max="5125" width="10.69921875" style="2" customWidth="1"/>
    <col min="5126" max="5126" width="10.3984375" style="2" bestFit="1" customWidth="1"/>
    <col min="5127" max="5127" width="7.69921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30.69921875" style="2" customWidth="1"/>
    <col min="5379" max="5379" width="28.8984375" style="2" customWidth="1"/>
    <col min="5380" max="5381" width="10.69921875" style="2" customWidth="1"/>
    <col min="5382" max="5382" width="10.3984375" style="2" bestFit="1" customWidth="1"/>
    <col min="5383" max="5383" width="7.69921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30.69921875" style="2" customWidth="1"/>
    <col min="5635" max="5635" width="28.8984375" style="2" customWidth="1"/>
    <col min="5636" max="5637" width="10.69921875" style="2" customWidth="1"/>
    <col min="5638" max="5638" width="10.3984375" style="2" bestFit="1" customWidth="1"/>
    <col min="5639" max="5639" width="7.69921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30.69921875" style="2" customWidth="1"/>
    <col min="5891" max="5891" width="28.8984375" style="2" customWidth="1"/>
    <col min="5892" max="5893" width="10.69921875" style="2" customWidth="1"/>
    <col min="5894" max="5894" width="10.3984375" style="2" bestFit="1" customWidth="1"/>
    <col min="5895" max="5895" width="7.69921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30.69921875" style="2" customWidth="1"/>
    <col min="6147" max="6147" width="28.8984375" style="2" customWidth="1"/>
    <col min="6148" max="6149" width="10.69921875" style="2" customWidth="1"/>
    <col min="6150" max="6150" width="10.3984375" style="2" bestFit="1" customWidth="1"/>
    <col min="6151" max="6151" width="7.69921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30.69921875" style="2" customWidth="1"/>
    <col min="6403" max="6403" width="28.8984375" style="2" customWidth="1"/>
    <col min="6404" max="6405" width="10.69921875" style="2" customWidth="1"/>
    <col min="6406" max="6406" width="10.3984375" style="2" bestFit="1" customWidth="1"/>
    <col min="6407" max="6407" width="7.69921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30.69921875" style="2" customWidth="1"/>
    <col min="6659" max="6659" width="28.8984375" style="2" customWidth="1"/>
    <col min="6660" max="6661" width="10.69921875" style="2" customWidth="1"/>
    <col min="6662" max="6662" width="10.3984375" style="2" bestFit="1" customWidth="1"/>
    <col min="6663" max="6663" width="7.69921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30.69921875" style="2" customWidth="1"/>
    <col min="6915" max="6915" width="28.8984375" style="2" customWidth="1"/>
    <col min="6916" max="6917" width="10.69921875" style="2" customWidth="1"/>
    <col min="6918" max="6918" width="10.3984375" style="2" bestFit="1" customWidth="1"/>
    <col min="6919" max="6919" width="7.69921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30.69921875" style="2" customWidth="1"/>
    <col min="7171" max="7171" width="28.8984375" style="2" customWidth="1"/>
    <col min="7172" max="7173" width="10.69921875" style="2" customWidth="1"/>
    <col min="7174" max="7174" width="10.3984375" style="2" bestFit="1" customWidth="1"/>
    <col min="7175" max="7175" width="7.69921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30.69921875" style="2" customWidth="1"/>
    <col min="7427" max="7427" width="28.8984375" style="2" customWidth="1"/>
    <col min="7428" max="7429" width="10.69921875" style="2" customWidth="1"/>
    <col min="7430" max="7430" width="10.3984375" style="2" bestFit="1" customWidth="1"/>
    <col min="7431" max="7431" width="7.69921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30.69921875" style="2" customWidth="1"/>
    <col min="7683" max="7683" width="28.8984375" style="2" customWidth="1"/>
    <col min="7684" max="7685" width="10.69921875" style="2" customWidth="1"/>
    <col min="7686" max="7686" width="10.3984375" style="2" bestFit="1" customWidth="1"/>
    <col min="7687" max="7687" width="7.69921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30.69921875" style="2" customWidth="1"/>
    <col min="7939" max="7939" width="28.8984375" style="2" customWidth="1"/>
    <col min="7940" max="7941" width="10.69921875" style="2" customWidth="1"/>
    <col min="7942" max="7942" width="10.3984375" style="2" bestFit="1" customWidth="1"/>
    <col min="7943" max="7943" width="7.69921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30.69921875" style="2" customWidth="1"/>
    <col min="8195" max="8195" width="28.8984375" style="2" customWidth="1"/>
    <col min="8196" max="8197" width="10.69921875" style="2" customWidth="1"/>
    <col min="8198" max="8198" width="10.3984375" style="2" bestFit="1" customWidth="1"/>
    <col min="8199" max="8199" width="7.69921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30.69921875" style="2" customWidth="1"/>
    <col min="8451" max="8451" width="28.8984375" style="2" customWidth="1"/>
    <col min="8452" max="8453" width="10.69921875" style="2" customWidth="1"/>
    <col min="8454" max="8454" width="10.3984375" style="2" bestFit="1" customWidth="1"/>
    <col min="8455" max="8455" width="7.69921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30.69921875" style="2" customWidth="1"/>
    <col min="8707" max="8707" width="28.8984375" style="2" customWidth="1"/>
    <col min="8708" max="8709" width="10.69921875" style="2" customWidth="1"/>
    <col min="8710" max="8710" width="10.3984375" style="2" bestFit="1" customWidth="1"/>
    <col min="8711" max="8711" width="7.69921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30.69921875" style="2" customWidth="1"/>
    <col min="8963" max="8963" width="28.8984375" style="2" customWidth="1"/>
    <col min="8964" max="8965" width="10.69921875" style="2" customWidth="1"/>
    <col min="8966" max="8966" width="10.3984375" style="2" bestFit="1" customWidth="1"/>
    <col min="8967" max="8967" width="7.69921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30.69921875" style="2" customWidth="1"/>
    <col min="9219" max="9219" width="28.8984375" style="2" customWidth="1"/>
    <col min="9220" max="9221" width="10.69921875" style="2" customWidth="1"/>
    <col min="9222" max="9222" width="10.3984375" style="2" bestFit="1" customWidth="1"/>
    <col min="9223" max="9223" width="7.69921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30.69921875" style="2" customWidth="1"/>
    <col min="9475" max="9475" width="28.8984375" style="2" customWidth="1"/>
    <col min="9476" max="9477" width="10.69921875" style="2" customWidth="1"/>
    <col min="9478" max="9478" width="10.3984375" style="2" bestFit="1" customWidth="1"/>
    <col min="9479" max="9479" width="7.69921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30.69921875" style="2" customWidth="1"/>
    <col min="9731" max="9731" width="28.8984375" style="2" customWidth="1"/>
    <col min="9732" max="9733" width="10.69921875" style="2" customWidth="1"/>
    <col min="9734" max="9734" width="10.3984375" style="2" bestFit="1" customWidth="1"/>
    <col min="9735" max="9735" width="7.69921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30.69921875" style="2" customWidth="1"/>
    <col min="9987" max="9987" width="28.8984375" style="2" customWidth="1"/>
    <col min="9988" max="9989" width="10.69921875" style="2" customWidth="1"/>
    <col min="9990" max="9990" width="10.3984375" style="2" bestFit="1" customWidth="1"/>
    <col min="9991" max="9991" width="7.69921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30.69921875" style="2" customWidth="1"/>
    <col min="10243" max="10243" width="28.8984375" style="2" customWidth="1"/>
    <col min="10244" max="10245" width="10.69921875" style="2" customWidth="1"/>
    <col min="10246" max="10246" width="10.3984375" style="2" bestFit="1" customWidth="1"/>
    <col min="10247" max="10247" width="7.69921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30.69921875" style="2" customWidth="1"/>
    <col min="10499" max="10499" width="28.8984375" style="2" customWidth="1"/>
    <col min="10500" max="10501" width="10.69921875" style="2" customWidth="1"/>
    <col min="10502" max="10502" width="10.3984375" style="2" bestFit="1" customWidth="1"/>
    <col min="10503" max="10503" width="7.69921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30.69921875" style="2" customWidth="1"/>
    <col min="10755" max="10755" width="28.8984375" style="2" customWidth="1"/>
    <col min="10756" max="10757" width="10.69921875" style="2" customWidth="1"/>
    <col min="10758" max="10758" width="10.3984375" style="2" bestFit="1" customWidth="1"/>
    <col min="10759" max="10759" width="7.69921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30.69921875" style="2" customWidth="1"/>
    <col min="11011" max="11011" width="28.8984375" style="2" customWidth="1"/>
    <col min="11012" max="11013" width="10.69921875" style="2" customWidth="1"/>
    <col min="11014" max="11014" width="10.3984375" style="2" bestFit="1" customWidth="1"/>
    <col min="11015" max="11015" width="7.69921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30.69921875" style="2" customWidth="1"/>
    <col min="11267" max="11267" width="28.8984375" style="2" customWidth="1"/>
    <col min="11268" max="11269" width="10.69921875" style="2" customWidth="1"/>
    <col min="11270" max="11270" width="10.3984375" style="2" bestFit="1" customWidth="1"/>
    <col min="11271" max="11271" width="7.69921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30.69921875" style="2" customWidth="1"/>
    <col min="11523" max="11523" width="28.8984375" style="2" customWidth="1"/>
    <col min="11524" max="11525" width="10.69921875" style="2" customWidth="1"/>
    <col min="11526" max="11526" width="10.3984375" style="2" bestFit="1" customWidth="1"/>
    <col min="11527" max="11527" width="7.69921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30.69921875" style="2" customWidth="1"/>
    <col min="11779" max="11779" width="28.8984375" style="2" customWidth="1"/>
    <col min="11780" max="11781" width="10.69921875" style="2" customWidth="1"/>
    <col min="11782" max="11782" width="10.3984375" style="2" bestFit="1" customWidth="1"/>
    <col min="11783" max="11783" width="7.69921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30.69921875" style="2" customWidth="1"/>
    <col min="12035" max="12035" width="28.8984375" style="2" customWidth="1"/>
    <col min="12036" max="12037" width="10.69921875" style="2" customWidth="1"/>
    <col min="12038" max="12038" width="10.3984375" style="2" bestFit="1" customWidth="1"/>
    <col min="12039" max="12039" width="7.69921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30.69921875" style="2" customWidth="1"/>
    <col min="12291" max="12291" width="28.8984375" style="2" customWidth="1"/>
    <col min="12292" max="12293" width="10.69921875" style="2" customWidth="1"/>
    <col min="12294" max="12294" width="10.3984375" style="2" bestFit="1" customWidth="1"/>
    <col min="12295" max="12295" width="7.69921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30.69921875" style="2" customWidth="1"/>
    <col min="12547" max="12547" width="28.8984375" style="2" customWidth="1"/>
    <col min="12548" max="12549" width="10.69921875" style="2" customWidth="1"/>
    <col min="12550" max="12550" width="10.3984375" style="2" bestFit="1" customWidth="1"/>
    <col min="12551" max="12551" width="7.69921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30.69921875" style="2" customWidth="1"/>
    <col min="12803" max="12803" width="28.8984375" style="2" customWidth="1"/>
    <col min="12804" max="12805" width="10.69921875" style="2" customWidth="1"/>
    <col min="12806" max="12806" width="10.3984375" style="2" bestFit="1" customWidth="1"/>
    <col min="12807" max="12807" width="7.69921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30.69921875" style="2" customWidth="1"/>
    <col min="13059" max="13059" width="28.8984375" style="2" customWidth="1"/>
    <col min="13060" max="13061" width="10.69921875" style="2" customWidth="1"/>
    <col min="13062" max="13062" width="10.3984375" style="2" bestFit="1" customWidth="1"/>
    <col min="13063" max="13063" width="7.69921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30.69921875" style="2" customWidth="1"/>
    <col min="13315" max="13315" width="28.8984375" style="2" customWidth="1"/>
    <col min="13316" max="13317" width="10.69921875" style="2" customWidth="1"/>
    <col min="13318" max="13318" width="10.3984375" style="2" bestFit="1" customWidth="1"/>
    <col min="13319" max="13319" width="7.69921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30.69921875" style="2" customWidth="1"/>
    <col min="13571" max="13571" width="28.8984375" style="2" customWidth="1"/>
    <col min="13572" max="13573" width="10.69921875" style="2" customWidth="1"/>
    <col min="13574" max="13574" width="10.3984375" style="2" bestFit="1" customWidth="1"/>
    <col min="13575" max="13575" width="7.69921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30.69921875" style="2" customWidth="1"/>
    <col min="13827" max="13827" width="28.8984375" style="2" customWidth="1"/>
    <col min="13828" max="13829" width="10.69921875" style="2" customWidth="1"/>
    <col min="13830" max="13830" width="10.3984375" style="2" bestFit="1" customWidth="1"/>
    <col min="13831" max="13831" width="7.69921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30.69921875" style="2" customWidth="1"/>
    <col min="14083" max="14083" width="28.8984375" style="2" customWidth="1"/>
    <col min="14084" max="14085" width="10.69921875" style="2" customWidth="1"/>
    <col min="14086" max="14086" width="10.3984375" style="2" bestFit="1" customWidth="1"/>
    <col min="14087" max="14087" width="7.69921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30.69921875" style="2" customWidth="1"/>
    <col min="14339" max="14339" width="28.8984375" style="2" customWidth="1"/>
    <col min="14340" max="14341" width="10.69921875" style="2" customWidth="1"/>
    <col min="14342" max="14342" width="10.3984375" style="2" bestFit="1" customWidth="1"/>
    <col min="14343" max="14343" width="7.69921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30.69921875" style="2" customWidth="1"/>
    <col min="14595" max="14595" width="28.8984375" style="2" customWidth="1"/>
    <col min="14596" max="14597" width="10.69921875" style="2" customWidth="1"/>
    <col min="14598" max="14598" width="10.3984375" style="2" bestFit="1" customWidth="1"/>
    <col min="14599" max="14599" width="7.69921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30.69921875" style="2" customWidth="1"/>
    <col min="14851" max="14851" width="28.8984375" style="2" customWidth="1"/>
    <col min="14852" max="14853" width="10.69921875" style="2" customWidth="1"/>
    <col min="14854" max="14854" width="10.3984375" style="2" bestFit="1" customWidth="1"/>
    <col min="14855" max="14855" width="7.69921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30.69921875" style="2" customWidth="1"/>
    <col min="15107" max="15107" width="28.8984375" style="2" customWidth="1"/>
    <col min="15108" max="15109" width="10.69921875" style="2" customWidth="1"/>
    <col min="15110" max="15110" width="10.3984375" style="2" bestFit="1" customWidth="1"/>
    <col min="15111" max="15111" width="7.69921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30.69921875" style="2" customWidth="1"/>
    <col min="15363" max="15363" width="28.8984375" style="2" customWidth="1"/>
    <col min="15364" max="15365" width="10.69921875" style="2" customWidth="1"/>
    <col min="15366" max="15366" width="10.3984375" style="2" bestFit="1" customWidth="1"/>
    <col min="15367" max="15367" width="7.69921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30.69921875" style="2" customWidth="1"/>
    <col min="15619" max="15619" width="28.8984375" style="2" customWidth="1"/>
    <col min="15620" max="15621" width="10.69921875" style="2" customWidth="1"/>
    <col min="15622" max="15622" width="10.3984375" style="2" bestFit="1" customWidth="1"/>
    <col min="15623" max="15623" width="7.69921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30.69921875" style="2" customWidth="1"/>
    <col min="15875" max="15875" width="28.8984375" style="2" customWidth="1"/>
    <col min="15876" max="15877" width="10.69921875" style="2" customWidth="1"/>
    <col min="15878" max="15878" width="10.3984375" style="2" bestFit="1" customWidth="1"/>
    <col min="15879" max="15879" width="7.69921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30.69921875" style="2" customWidth="1"/>
    <col min="16131" max="16131" width="28.8984375" style="2" customWidth="1"/>
    <col min="16132" max="16133" width="10.69921875" style="2" customWidth="1"/>
    <col min="16134" max="16134" width="10.3984375" style="2" bestFit="1" customWidth="1"/>
    <col min="16135" max="16135" width="7.69921875" style="2" customWidth="1"/>
    <col min="16136" max="16136" width="8.296875" style="2" customWidth="1"/>
    <col min="16137" max="16384" width="8.8984375" style="2"/>
  </cols>
  <sheetData>
    <row r="1" spans="2:12" ht="18.600000000000001" customHeight="1" x14ac:dyDescent="0.25">
      <c r="B1" s="493" t="s">
        <v>367</v>
      </c>
      <c r="C1" s="493"/>
      <c r="D1" s="493"/>
      <c r="E1" s="493"/>
      <c r="F1" s="493"/>
      <c r="G1" s="493"/>
    </row>
    <row r="2" spans="2:12" ht="15.7" customHeight="1" x14ac:dyDescent="0.25">
      <c r="C2" s="3">
        <v>42948</v>
      </c>
    </row>
    <row r="3" spans="2:12" ht="15.7" customHeight="1" x14ac:dyDescent="0.25">
      <c r="C3" s="3"/>
    </row>
    <row r="4" spans="2:12" ht="15" customHeight="1" x14ac:dyDescent="0.25">
      <c r="B4" s="83" t="s">
        <v>1</v>
      </c>
      <c r="D4" s="8" t="s">
        <v>201</v>
      </c>
      <c r="E4" s="8" t="s">
        <v>202</v>
      </c>
      <c r="F4" s="8" t="s">
        <v>203</v>
      </c>
      <c r="G4" s="82" t="s">
        <v>435</v>
      </c>
    </row>
    <row r="5" spans="2:12" ht="11.95" customHeight="1" x14ac:dyDescent="0.25">
      <c r="B5" s="2" t="s">
        <v>610</v>
      </c>
      <c r="C5" s="2" t="s">
        <v>611</v>
      </c>
      <c r="D5" s="4">
        <v>115.27</v>
      </c>
      <c r="E5" s="4">
        <v>23.05</v>
      </c>
      <c r="F5" s="4">
        <v>138.32</v>
      </c>
      <c r="G5" s="5">
        <v>108670</v>
      </c>
    </row>
    <row r="6" spans="2:12" ht="11.95" customHeight="1" x14ac:dyDescent="0.25">
      <c r="B6" s="2" t="s">
        <v>415</v>
      </c>
      <c r="C6" s="2" t="s">
        <v>612</v>
      </c>
      <c r="D6" s="4">
        <v>50.59</v>
      </c>
      <c r="E6" s="4">
        <v>2.5299999999999998</v>
      </c>
      <c r="F6" s="4">
        <f>D6+E6</f>
        <v>53.120000000000005</v>
      </c>
      <c r="G6" s="5">
        <v>108674</v>
      </c>
      <c r="H6" s="12"/>
    </row>
    <row r="7" spans="2:12" ht="11.95" customHeight="1" x14ac:dyDescent="0.25">
      <c r="B7" s="2" t="s">
        <v>610</v>
      </c>
      <c r="C7" s="2" t="s">
        <v>611</v>
      </c>
      <c r="D7" s="4">
        <v>115.27</v>
      </c>
      <c r="E7" s="4">
        <v>23.05</v>
      </c>
      <c r="F7" s="4">
        <f>D7+E7</f>
        <v>138.32</v>
      </c>
      <c r="G7" s="5">
        <v>108683</v>
      </c>
      <c r="H7" s="12"/>
    </row>
    <row r="8" spans="2:12" ht="12.85" customHeight="1" x14ac:dyDescent="0.25">
      <c r="D8" s="13">
        <f>SUM(D5:D7)</f>
        <v>281.13</v>
      </c>
      <c r="E8" s="13">
        <f>SUM(E5:E7)</f>
        <v>48.63</v>
      </c>
      <c r="F8" s="13">
        <f>SUM(F5:F7)</f>
        <v>329.76</v>
      </c>
      <c r="I8" s="2" t="s">
        <v>10</v>
      </c>
    </row>
    <row r="9" spans="2:12" x14ac:dyDescent="0.25">
      <c r="B9" s="83" t="s">
        <v>11</v>
      </c>
      <c r="D9" s="14"/>
      <c r="E9" s="14"/>
      <c r="F9" s="14"/>
    </row>
    <row r="10" spans="2:12" x14ac:dyDescent="0.25">
      <c r="B10" s="84" t="s">
        <v>130</v>
      </c>
      <c r="C10" s="2" t="s">
        <v>198</v>
      </c>
      <c r="D10" s="11">
        <v>56.17</v>
      </c>
      <c r="E10" s="11">
        <v>11.23</v>
      </c>
      <c r="F10" s="11">
        <f>D10+E10</f>
        <v>67.400000000000006</v>
      </c>
      <c r="G10" s="5">
        <v>108676</v>
      </c>
      <c r="H10" s="12"/>
    </row>
    <row r="11" spans="2:12" x14ac:dyDescent="0.25">
      <c r="B11" s="84" t="s">
        <v>613</v>
      </c>
      <c r="C11" s="2" t="s">
        <v>849</v>
      </c>
      <c r="D11" s="15">
        <v>20.7</v>
      </c>
      <c r="E11" s="15"/>
      <c r="F11" s="15">
        <f>D11+E11</f>
        <v>20.7</v>
      </c>
      <c r="G11" s="17">
        <v>108679</v>
      </c>
      <c r="J11" s="16"/>
      <c r="K11" s="16"/>
      <c r="L11" s="16"/>
    </row>
    <row r="12" spans="2:12" x14ac:dyDescent="0.25">
      <c r="B12" s="84" t="s">
        <v>614</v>
      </c>
      <c r="C12" s="2" t="s">
        <v>2084</v>
      </c>
      <c r="D12" s="15">
        <v>180</v>
      </c>
      <c r="E12" s="15"/>
      <c r="F12" s="15">
        <f>D12+E12</f>
        <v>180</v>
      </c>
      <c r="G12" s="17">
        <v>108680</v>
      </c>
      <c r="J12" s="16"/>
      <c r="K12" s="16"/>
      <c r="L12" s="16"/>
    </row>
    <row r="13" spans="2:12" x14ac:dyDescent="0.25">
      <c r="B13" s="84" t="s">
        <v>615</v>
      </c>
      <c r="C13" s="2" t="s">
        <v>616</v>
      </c>
      <c r="D13" s="15">
        <v>96.4</v>
      </c>
      <c r="E13" s="15">
        <v>19.28</v>
      </c>
      <c r="F13" s="15">
        <f>D13+E13</f>
        <v>115.68</v>
      </c>
      <c r="G13" s="17"/>
      <c r="J13" s="16"/>
      <c r="K13" s="16"/>
      <c r="L13" s="16"/>
    </row>
    <row r="14" spans="2:12" x14ac:dyDescent="0.25">
      <c r="D14" s="13">
        <f>SUM(D10:D13)</f>
        <v>353.27</v>
      </c>
      <c r="E14" s="13">
        <f>SUM(E10:E13)</f>
        <v>30.51</v>
      </c>
      <c r="F14" s="13">
        <f>SUM(F10:F13)</f>
        <v>383.78000000000003</v>
      </c>
    </row>
    <row r="15" spans="2:12" x14ac:dyDescent="0.25">
      <c r="B15" s="83" t="s">
        <v>26</v>
      </c>
      <c r="D15" s="14"/>
      <c r="E15" s="14"/>
      <c r="F15" s="14"/>
    </row>
    <row r="16" spans="2:12" x14ac:dyDescent="0.25">
      <c r="B16" s="84" t="s">
        <v>617</v>
      </c>
      <c r="C16" s="2" t="s">
        <v>618</v>
      </c>
      <c r="D16" s="14">
        <v>42.6</v>
      </c>
      <c r="E16" s="14">
        <v>8.52</v>
      </c>
      <c r="F16" s="14">
        <v>51.12</v>
      </c>
      <c r="G16" s="5" t="s">
        <v>5</v>
      </c>
    </row>
    <row r="17" spans="1:8" x14ac:dyDescent="0.25">
      <c r="B17" s="84" t="s">
        <v>617</v>
      </c>
      <c r="C17" s="2" t="s">
        <v>619</v>
      </c>
      <c r="D17" s="15">
        <v>93.16</v>
      </c>
      <c r="E17" s="15">
        <v>18.63</v>
      </c>
      <c r="F17" s="15">
        <v>111.79</v>
      </c>
      <c r="G17" s="5" t="s">
        <v>5</v>
      </c>
      <c r="H17" s="12"/>
    </row>
    <row r="18" spans="1:8" x14ac:dyDescent="0.25">
      <c r="B18" s="84" t="s">
        <v>620</v>
      </c>
      <c r="C18" s="2" t="s">
        <v>621</v>
      </c>
      <c r="D18" s="11">
        <v>281.10000000000002</v>
      </c>
      <c r="E18" s="11">
        <v>56.22</v>
      </c>
      <c r="F18" s="11">
        <v>337.32</v>
      </c>
      <c r="G18" s="5">
        <v>108672</v>
      </c>
      <c r="H18" s="12"/>
    </row>
    <row r="19" spans="1:8" x14ac:dyDescent="0.25">
      <c r="B19" s="84" t="s">
        <v>415</v>
      </c>
      <c r="C19" s="2" t="s">
        <v>622</v>
      </c>
      <c r="D19" s="11">
        <v>569.52</v>
      </c>
      <c r="E19" s="11">
        <v>113.9</v>
      </c>
      <c r="F19" s="11">
        <v>683.42</v>
      </c>
      <c r="G19" s="5">
        <v>108674</v>
      </c>
      <c r="H19" s="12"/>
    </row>
    <row r="20" spans="1:8" x14ac:dyDescent="0.25">
      <c r="B20" s="84" t="s">
        <v>623</v>
      </c>
      <c r="C20" s="2" t="s">
        <v>624</v>
      </c>
      <c r="D20" s="11">
        <v>8.99</v>
      </c>
      <c r="E20" s="11">
        <v>1.49</v>
      </c>
      <c r="F20" s="11">
        <f>D20+E20</f>
        <v>10.48</v>
      </c>
      <c r="G20" s="5" t="s">
        <v>52</v>
      </c>
      <c r="H20" s="12"/>
    </row>
    <row r="21" spans="1:8" x14ac:dyDescent="0.25">
      <c r="B21" s="84" t="s">
        <v>625</v>
      </c>
      <c r="C21" s="2" t="s">
        <v>626</v>
      </c>
      <c r="D21" s="11">
        <v>150</v>
      </c>
      <c r="E21" s="11"/>
      <c r="F21" s="11">
        <f>D21+E21</f>
        <v>150</v>
      </c>
      <c r="G21" s="5">
        <v>108677</v>
      </c>
      <c r="H21" s="12"/>
    </row>
    <row r="22" spans="1:8" s="20" customFormat="1" x14ac:dyDescent="0.25">
      <c r="A22" s="19"/>
      <c r="C22" s="21"/>
      <c r="D22" s="13">
        <f>SUM(D16:D21)</f>
        <v>1145.3699999999999</v>
      </c>
      <c r="E22" s="13">
        <f>SUM(E16:E21)</f>
        <v>198.76000000000002</v>
      </c>
      <c r="F22" s="13">
        <f>SUM(F16:F21)</f>
        <v>1344.13</v>
      </c>
      <c r="G22" s="22" t="s">
        <v>10</v>
      </c>
      <c r="H22" s="19"/>
    </row>
    <row r="23" spans="1:8" x14ac:dyDescent="0.25">
      <c r="B23" s="83" t="s">
        <v>39</v>
      </c>
      <c r="D23" s="14"/>
      <c r="E23" s="14"/>
      <c r="F23" s="14"/>
    </row>
    <row r="24" spans="1:8" x14ac:dyDescent="0.25">
      <c r="B24" s="84" t="s">
        <v>415</v>
      </c>
      <c r="C24" s="2" t="s">
        <v>627</v>
      </c>
      <c r="D24" s="11">
        <v>253.7</v>
      </c>
      <c r="E24" s="11">
        <v>12.69</v>
      </c>
      <c r="F24" s="11">
        <f>D24+E24</f>
        <v>266.39</v>
      </c>
      <c r="G24" s="23">
        <v>108674</v>
      </c>
      <c r="H24" s="12"/>
    </row>
    <row r="25" spans="1:8" x14ac:dyDescent="0.25">
      <c r="B25" s="84" t="s">
        <v>628</v>
      </c>
      <c r="C25" s="2" t="s">
        <v>629</v>
      </c>
      <c r="D25" s="11">
        <v>9344</v>
      </c>
      <c r="E25" s="11">
        <v>1868.8</v>
      </c>
      <c r="F25" s="11">
        <f>D25+E25</f>
        <v>11212.8</v>
      </c>
      <c r="G25" s="23">
        <v>108678</v>
      </c>
      <c r="H25" s="12"/>
    </row>
    <row r="26" spans="1:8" x14ac:dyDescent="0.25">
      <c r="B26" s="24"/>
      <c r="C26" s="20"/>
      <c r="D26" s="13">
        <f>SUM(D24:D25)</f>
        <v>9597.7000000000007</v>
      </c>
      <c r="E26" s="13">
        <f>SUM(E24:E25)</f>
        <v>1881.49</v>
      </c>
      <c r="F26" s="13">
        <f>SUM(F24:F25)</f>
        <v>11479.189999999999</v>
      </c>
    </row>
    <row r="27" spans="1:8" x14ac:dyDescent="0.25">
      <c r="B27" s="83" t="s">
        <v>46</v>
      </c>
      <c r="D27" s="25"/>
      <c r="E27" s="25"/>
      <c r="F27" s="25"/>
    </row>
    <row r="28" spans="1:8" x14ac:dyDescent="0.25">
      <c r="B28" s="84"/>
      <c r="D28" s="25"/>
      <c r="E28" s="25"/>
      <c r="F28" s="25"/>
    </row>
    <row r="29" spans="1:8" x14ac:dyDescent="0.25">
      <c r="D29" s="13">
        <f>D28</f>
        <v>0</v>
      </c>
      <c r="E29" s="13">
        <f>E28</f>
        <v>0</v>
      </c>
      <c r="F29" s="13">
        <f>F28</f>
        <v>0</v>
      </c>
    </row>
    <row r="30" spans="1:8" x14ac:dyDescent="0.25">
      <c r="B30" s="83" t="s">
        <v>47</v>
      </c>
      <c r="D30" s="25"/>
      <c r="E30" s="25"/>
      <c r="F30" s="25"/>
    </row>
    <row r="31" spans="1:8" x14ac:dyDescent="0.25">
      <c r="B31" s="84" t="s">
        <v>630</v>
      </c>
      <c r="C31" s="2" t="s">
        <v>631</v>
      </c>
      <c r="D31" s="25">
        <v>1228</v>
      </c>
      <c r="E31" s="25">
        <v>245.6</v>
      </c>
      <c r="F31" s="25">
        <v>1473.6</v>
      </c>
      <c r="G31" s="5">
        <v>108673</v>
      </c>
      <c r="H31" s="12"/>
    </row>
    <row r="32" spans="1:8" x14ac:dyDescent="0.25">
      <c r="B32" s="84" t="s">
        <v>82</v>
      </c>
      <c r="C32" s="2" t="s">
        <v>627</v>
      </c>
      <c r="D32" s="25">
        <v>73.459999999999994</v>
      </c>
      <c r="E32" s="25">
        <v>3.67</v>
      </c>
      <c r="F32" s="25">
        <v>77.13</v>
      </c>
      <c r="G32" s="5">
        <v>108674</v>
      </c>
      <c r="H32" s="12"/>
    </row>
    <row r="33" spans="2:9" x14ac:dyDescent="0.25">
      <c r="D33" s="13">
        <f>SUM(D31:D32)</f>
        <v>1301.46</v>
      </c>
      <c r="E33" s="13">
        <f>SUM(E31:E32)</f>
        <v>249.26999999999998</v>
      </c>
      <c r="F33" s="13">
        <f>SUM(F31:F32)</f>
        <v>1550.73</v>
      </c>
    </row>
    <row r="34" spans="2:9" x14ac:dyDescent="0.25">
      <c r="B34" s="494" t="s">
        <v>53</v>
      </c>
      <c r="C34" s="495"/>
      <c r="D34" s="25"/>
      <c r="E34" s="25"/>
      <c r="F34" s="25"/>
      <c r="I34" s="2" t="s">
        <v>10</v>
      </c>
    </row>
    <row r="35" spans="2:9" x14ac:dyDescent="0.25">
      <c r="B35" s="84"/>
      <c r="C35" s="84"/>
      <c r="D35" s="25"/>
      <c r="E35" s="25"/>
      <c r="F35" s="25"/>
    </row>
    <row r="36" spans="2:9" x14ac:dyDescent="0.25">
      <c r="D36" s="13">
        <f>SUM(D34:D35)</f>
        <v>0</v>
      </c>
      <c r="E36" s="13">
        <f>SUM(E34:E35)</f>
        <v>0</v>
      </c>
      <c r="F36" s="13">
        <f>SUM(F34:F35)</f>
        <v>0</v>
      </c>
    </row>
    <row r="37" spans="2:9" x14ac:dyDescent="0.25">
      <c r="B37" s="83" t="s">
        <v>54</v>
      </c>
      <c r="D37" s="25"/>
      <c r="E37" s="25"/>
      <c r="F37" s="25"/>
    </row>
    <row r="38" spans="2:9" x14ac:dyDescent="0.25">
      <c r="B38" s="84" t="s">
        <v>415</v>
      </c>
      <c r="C38" s="2" t="s">
        <v>612</v>
      </c>
      <c r="D38" s="25">
        <v>412.34</v>
      </c>
      <c r="E38" s="25">
        <v>20.62</v>
      </c>
      <c r="F38" s="25">
        <f>D38+E38</f>
        <v>432.96</v>
      </c>
      <c r="G38" s="5">
        <v>108674</v>
      </c>
      <c r="H38" s="12"/>
    </row>
    <row r="39" spans="2:9" x14ac:dyDescent="0.25">
      <c r="D39" s="13">
        <f>SUM(D38:D38)</f>
        <v>412.34</v>
      </c>
      <c r="E39" s="13">
        <f>SUM(E38:E38)</f>
        <v>20.62</v>
      </c>
      <c r="F39" s="13">
        <f>SUM(F38:F38)</f>
        <v>432.96</v>
      </c>
      <c r="G39" s="5" t="s">
        <v>5</v>
      </c>
    </row>
    <row r="40" spans="2:9" x14ac:dyDescent="0.25">
      <c r="B40" s="83" t="s">
        <v>56</v>
      </c>
      <c r="D40" s="25"/>
      <c r="E40" s="25"/>
      <c r="F40" s="25"/>
    </row>
    <row r="41" spans="2:9" x14ac:dyDescent="0.25">
      <c r="B41" s="84"/>
      <c r="D41" s="14"/>
      <c r="E41" s="14"/>
      <c r="F41" s="14"/>
      <c r="H41" s="12"/>
    </row>
    <row r="42" spans="2:9" x14ac:dyDescent="0.25">
      <c r="B42" s="84"/>
      <c r="C42" s="21"/>
      <c r="D42" s="13">
        <f>SUM(D41:D41)</f>
        <v>0</v>
      </c>
      <c r="E42" s="13">
        <f>SUM(E41:E41)</f>
        <v>0</v>
      </c>
      <c r="F42" s="13">
        <f>SUM(F41:F41)</f>
        <v>0</v>
      </c>
    </row>
    <row r="43" spans="2:9" x14ac:dyDescent="0.25">
      <c r="B43" s="66"/>
      <c r="C43" s="67"/>
      <c r="D43" s="25"/>
      <c r="E43" s="25"/>
      <c r="F43" s="25"/>
    </row>
    <row r="44" spans="2:9" x14ac:dyDescent="0.25">
      <c r="B44" s="83" t="s">
        <v>57</v>
      </c>
      <c r="D44" s="25"/>
      <c r="E44" s="25"/>
      <c r="F44" s="25"/>
    </row>
    <row r="45" spans="2:9" x14ac:dyDescent="0.25">
      <c r="B45" s="84" t="s">
        <v>415</v>
      </c>
      <c r="C45" s="2" t="s">
        <v>612</v>
      </c>
      <c r="D45" s="25">
        <v>37.340000000000003</v>
      </c>
      <c r="E45" s="25">
        <v>1.87</v>
      </c>
      <c r="F45" s="25">
        <f>D45+E45</f>
        <v>39.21</v>
      </c>
      <c r="G45" s="5">
        <v>108674</v>
      </c>
    </row>
    <row r="46" spans="2:9" x14ac:dyDescent="0.25">
      <c r="B46" s="84" t="s">
        <v>632</v>
      </c>
      <c r="C46" s="2" t="s">
        <v>633</v>
      </c>
      <c r="D46" s="25">
        <v>666.43</v>
      </c>
      <c r="E46" s="25">
        <v>133.29</v>
      </c>
      <c r="F46" s="25">
        <f>D46+E46</f>
        <v>799.71999999999991</v>
      </c>
    </row>
    <row r="47" spans="2:9" x14ac:dyDescent="0.25">
      <c r="D47" s="13">
        <f>SUM(D45:D46)</f>
        <v>703.77</v>
      </c>
      <c r="E47" s="13">
        <f>SUM(E45:E46)</f>
        <v>135.16</v>
      </c>
      <c r="F47" s="13">
        <f>SUM(F45:F46)</f>
        <v>838.93</v>
      </c>
    </row>
    <row r="48" spans="2:9" x14ac:dyDescent="0.25">
      <c r="B48" s="83" t="s">
        <v>60</v>
      </c>
      <c r="C48" s="84"/>
      <c r="D48" s="14"/>
      <c r="E48" s="14"/>
      <c r="F48" s="14"/>
    </row>
    <row r="49" spans="1:12" x14ac:dyDescent="0.25">
      <c r="B49" s="42" t="s">
        <v>634</v>
      </c>
      <c r="C49" s="42" t="s">
        <v>635</v>
      </c>
      <c r="D49" s="90">
        <v>410</v>
      </c>
      <c r="E49" s="86">
        <v>82</v>
      </c>
      <c r="F49" s="86">
        <v>492</v>
      </c>
      <c r="G49" s="23">
        <v>108671</v>
      </c>
    </row>
    <row r="50" spans="1:12" x14ac:dyDescent="0.25">
      <c r="B50" s="84"/>
      <c r="D50" s="11"/>
      <c r="E50" s="11"/>
      <c r="F50" s="11"/>
      <c r="H50" s="12"/>
      <c r="J50" s="26"/>
      <c r="K50" s="26"/>
      <c r="L50" s="26"/>
    </row>
    <row r="51" spans="1:12" x14ac:dyDescent="0.25">
      <c r="D51" s="13">
        <f>SUM(D49:D50)</f>
        <v>410</v>
      </c>
      <c r="E51" s="13">
        <f>SUM(E49:E50)</f>
        <v>82</v>
      </c>
      <c r="F51" s="13">
        <f>SUM(F49:F50)</f>
        <v>492</v>
      </c>
    </row>
    <row r="52" spans="1:12" x14ac:dyDescent="0.25">
      <c r="B52" s="83" t="s">
        <v>63</v>
      </c>
      <c r="D52" s="14"/>
      <c r="E52" s="14"/>
      <c r="F52" s="14"/>
    </row>
    <row r="53" spans="1:12" x14ac:dyDescent="0.25">
      <c r="B53" s="84" t="s">
        <v>636</v>
      </c>
      <c r="C53" s="2" t="s">
        <v>637</v>
      </c>
      <c r="D53" s="14">
        <v>360</v>
      </c>
      <c r="E53" s="14">
        <v>72</v>
      </c>
      <c r="F53" s="14">
        <f>D53+E53</f>
        <v>432</v>
      </c>
      <c r="G53" s="5">
        <v>108675</v>
      </c>
    </row>
    <row r="54" spans="1:12" x14ac:dyDescent="0.25">
      <c r="B54" s="84"/>
      <c r="D54" s="11"/>
      <c r="E54" s="11"/>
      <c r="F54" s="11"/>
      <c r="H54" s="12"/>
    </row>
    <row r="55" spans="1:12" x14ac:dyDescent="0.25">
      <c r="B55" s="24"/>
      <c r="C55" s="20"/>
      <c r="D55" s="13">
        <f>SUM(D53:D54)</f>
        <v>360</v>
      </c>
      <c r="E55" s="13">
        <f>SUM(E53:E54)</f>
        <v>72</v>
      </c>
      <c r="F55" s="13">
        <f>SUM(F53:F54)</f>
        <v>432</v>
      </c>
    </row>
    <row r="56" spans="1:12" x14ac:dyDescent="0.25">
      <c r="B56" s="27" t="s">
        <v>66</v>
      </c>
      <c r="C56" s="20"/>
      <c r="D56" s="25"/>
      <c r="E56" s="25"/>
      <c r="F56" s="25"/>
    </row>
    <row r="57" spans="1:12" x14ac:dyDescent="0.25">
      <c r="B57" s="24"/>
      <c r="C57" s="28"/>
      <c r="D57" s="25"/>
      <c r="E57" s="25"/>
      <c r="F57" s="25"/>
      <c r="H57" s="12"/>
    </row>
    <row r="58" spans="1:12" x14ac:dyDescent="0.25">
      <c r="B58" s="24"/>
      <c r="C58" s="20"/>
      <c r="D58" s="13">
        <f>SUM(D57:D57)</f>
        <v>0</v>
      </c>
      <c r="E58" s="13">
        <f>SUM(E57:E57)</f>
        <v>0</v>
      </c>
      <c r="F58" s="13">
        <f>SUM(F57:F57)</f>
        <v>0</v>
      </c>
    </row>
    <row r="59" spans="1:12" x14ac:dyDescent="0.25">
      <c r="B59" s="83" t="s">
        <v>72</v>
      </c>
      <c r="C59" s="21"/>
      <c r="D59" s="14"/>
      <c r="E59" s="14"/>
      <c r="F59" s="14"/>
    </row>
    <row r="60" spans="1:12" x14ac:dyDescent="0.25">
      <c r="B60" s="84" t="s">
        <v>638</v>
      </c>
      <c r="C60" s="20" t="s">
        <v>639</v>
      </c>
      <c r="D60" s="14">
        <v>55</v>
      </c>
      <c r="E60" s="14"/>
      <c r="F60" s="14">
        <v>55</v>
      </c>
      <c r="G60" s="5">
        <v>100215</v>
      </c>
    </row>
    <row r="61" spans="1:12" x14ac:dyDescent="0.25">
      <c r="B61" s="84" t="s">
        <v>638</v>
      </c>
      <c r="C61" s="20" t="s">
        <v>639</v>
      </c>
      <c r="D61" s="14">
        <v>55</v>
      </c>
      <c r="E61" s="14"/>
      <c r="F61" s="14">
        <v>55</v>
      </c>
      <c r="G61" s="5">
        <v>108685</v>
      </c>
    </row>
    <row r="62" spans="1:12" x14ac:dyDescent="0.25">
      <c r="B62" s="83"/>
      <c r="C62" s="21"/>
      <c r="D62" s="13">
        <f>SUM(D60:D61)</f>
        <v>110</v>
      </c>
      <c r="E62" s="13"/>
      <c r="F62" s="13">
        <f>SUM(F60:F61)</f>
        <v>110</v>
      </c>
    </row>
    <row r="63" spans="1:12" x14ac:dyDescent="0.25">
      <c r="B63" s="83" t="s">
        <v>89</v>
      </c>
      <c r="D63" s="25"/>
      <c r="E63" s="25"/>
      <c r="F63" s="25"/>
    </row>
    <row r="64" spans="1:12" x14ac:dyDescent="0.25">
      <c r="A64" s="70"/>
      <c r="B64" s="33" t="s">
        <v>90</v>
      </c>
      <c r="C64" s="34" t="s">
        <v>91</v>
      </c>
      <c r="D64" s="35">
        <v>13984.25</v>
      </c>
      <c r="E64" s="35"/>
      <c r="F64" s="35">
        <v>13984.25</v>
      </c>
      <c r="G64" s="36" t="s">
        <v>92</v>
      </c>
    </row>
    <row r="65" spans="1:7" x14ac:dyDescent="0.25">
      <c r="A65" s="70"/>
      <c r="B65" s="33" t="s">
        <v>93</v>
      </c>
      <c r="C65" s="34" t="s">
        <v>94</v>
      </c>
      <c r="D65" s="35">
        <v>3853.15</v>
      </c>
      <c r="E65" s="35"/>
      <c r="F65" s="35">
        <f>D65</f>
        <v>3853.15</v>
      </c>
      <c r="G65" s="36">
        <v>108681</v>
      </c>
    </row>
    <row r="66" spans="1:7" x14ac:dyDescent="0.25">
      <c r="A66" s="70"/>
      <c r="B66" s="33" t="s">
        <v>95</v>
      </c>
      <c r="C66" s="34" t="s">
        <v>96</v>
      </c>
      <c r="D66" s="35">
        <v>4412.22</v>
      </c>
      <c r="E66" s="35"/>
      <c r="F66" s="35">
        <f>D66</f>
        <v>4412.22</v>
      </c>
      <c r="G66" s="36">
        <v>108682</v>
      </c>
    </row>
    <row r="67" spans="1:7" x14ac:dyDescent="0.25">
      <c r="D67" s="13">
        <f>SUM(D64:D66)</f>
        <v>22249.620000000003</v>
      </c>
      <c r="E67" s="13">
        <v>0</v>
      </c>
      <c r="F67" s="13">
        <f>SUM(F64:F66)</f>
        <v>22249.620000000003</v>
      </c>
    </row>
    <row r="68" spans="1:7" x14ac:dyDescent="0.25">
      <c r="D68" s="31"/>
      <c r="E68" s="31"/>
      <c r="F68" s="31"/>
    </row>
    <row r="69" spans="1:7" x14ac:dyDescent="0.25">
      <c r="C69" s="32" t="s">
        <v>75</v>
      </c>
      <c r="D69" s="13">
        <f>D8+D14+D22+D26+D33+D39+D47+D51+D55+D62+D67</f>
        <v>36924.660000000003</v>
      </c>
      <c r="E69" s="13">
        <f>E8+E14+E22+E26+E33+E39+E47+E51+E55+E62+E67</f>
        <v>2718.4399999999996</v>
      </c>
      <c r="F69" s="13">
        <f>F8+F14+F22+F26+F33+F39+F47+F51+F55+F62+F67</f>
        <v>39643.1</v>
      </c>
    </row>
    <row r="70" spans="1:7" x14ac:dyDescent="0.25">
      <c r="B70" s="42"/>
      <c r="C70" s="20"/>
      <c r="D70" s="26"/>
      <c r="E70" s="26"/>
      <c r="F70" s="26"/>
    </row>
    <row r="71" spans="1:7" x14ac:dyDescent="0.25">
      <c r="B71" s="42"/>
      <c r="C71" s="44"/>
      <c r="D71" s="15"/>
    </row>
    <row r="72" spans="1:7" x14ac:dyDescent="0.25">
      <c r="B72" s="42"/>
      <c r="C72" s="44"/>
      <c r="D72" s="15"/>
    </row>
    <row r="73" spans="1:7" x14ac:dyDescent="0.25">
      <c r="B73" s="85"/>
    </row>
  </sheetData>
  <mergeCells count="2">
    <mergeCell ref="B1:G1"/>
    <mergeCell ref="B34:C3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selection activeCell="B19" sqref="B19"/>
    </sheetView>
  </sheetViews>
  <sheetFormatPr defaultRowHeight="14.4" x14ac:dyDescent="0.3"/>
  <cols>
    <col min="1" max="1" width="28.59765625" customWidth="1"/>
    <col min="2" max="2" width="32.09765625" bestFit="1" customWidth="1"/>
    <col min="3" max="3" width="13.69921875" customWidth="1"/>
    <col min="4" max="4" width="9.296875" customWidth="1"/>
    <col min="5" max="5" width="10.3984375" bestFit="1" customWidth="1"/>
    <col min="6" max="6" width="8.296875" customWidth="1"/>
    <col min="256" max="256" width="3.8984375" bestFit="1" customWidth="1"/>
    <col min="257" max="257" width="28.59765625" customWidth="1"/>
    <col min="258" max="258" width="32.09765625" bestFit="1" customWidth="1"/>
    <col min="259" max="259" width="13.69921875" customWidth="1"/>
    <col min="260" max="260" width="9.296875" customWidth="1"/>
    <col min="261" max="261" width="10.3984375" bestFit="1" customWidth="1"/>
    <col min="262" max="262" width="8.296875" customWidth="1"/>
    <col min="512" max="512" width="3.8984375" bestFit="1" customWidth="1"/>
    <col min="513" max="513" width="28.59765625" customWidth="1"/>
    <col min="514" max="514" width="32.09765625" bestFit="1" customWidth="1"/>
    <col min="515" max="515" width="13.69921875" customWidth="1"/>
    <col min="516" max="516" width="9.296875" customWidth="1"/>
    <col min="517" max="517" width="10.3984375" bestFit="1" customWidth="1"/>
    <col min="518" max="518" width="8.296875" customWidth="1"/>
    <col min="768" max="768" width="3.8984375" bestFit="1" customWidth="1"/>
    <col min="769" max="769" width="28.59765625" customWidth="1"/>
    <col min="770" max="770" width="32.09765625" bestFit="1" customWidth="1"/>
    <col min="771" max="771" width="13.69921875" customWidth="1"/>
    <col min="772" max="772" width="9.296875" customWidth="1"/>
    <col min="773" max="773" width="10.3984375" bestFit="1" customWidth="1"/>
    <col min="774" max="774" width="8.296875" customWidth="1"/>
    <col min="1024" max="1024" width="3.8984375" bestFit="1" customWidth="1"/>
    <col min="1025" max="1025" width="28.59765625" customWidth="1"/>
    <col min="1026" max="1026" width="32.09765625" bestFit="1" customWidth="1"/>
    <col min="1027" max="1027" width="13.69921875" customWidth="1"/>
    <col min="1028" max="1028" width="9.296875" customWidth="1"/>
    <col min="1029" max="1029" width="10.3984375" bestFit="1" customWidth="1"/>
    <col min="1030" max="1030" width="8.296875" customWidth="1"/>
    <col min="1280" max="1280" width="3.8984375" bestFit="1" customWidth="1"/>
    <col min="1281" max="1281" width="28.59765625" customWidth="1"/>
    <col min="1282" max="1282" width="32.09765625" bestFit="1" customWidth="1"/>
    <col min="1283" max="1283" width="13.69921875" customWidth="1"/>
    <col min="1284" max="1284" width="9.296875" customWidth="1"/>
    <col min="1285" max="1285" width="10.3984375" bestFit="1" customWidth="1"/>
    <col min="1286" max="1286" width="8.296875" customWidth="1"/>
    <col min="1536" max="1536" width="3.8984375" bestFit="1" customWidth="1"/>
    <col min="1537" max="1537" width="28.59765625" customWidth="1"/>
    <col min="1538" max="1538" width="32.09765625" bestFit="1" customWidth="1"/>
    <col min="1539" max="1539" width="13.69921875" customWidth="1"/>
    <col min="1540" max="1540" width="9.296875" customWidth="1"/>
    <col min="1541" max="1541" width="10.3984375" bestFit="1" customWidth="1"/>
    <col min="1542" max="1542" width="8.296875" customWidth="1"/>
    <col min="1792" max="1792" width="3.8984375" bestFit="1" customWidth="1"/>
    <col min="1793" max="1793" width="28.59765625" customWidth="1"/>
    <col min="1794" max="1794" width="32.09765625" bestFit="1" customWidth="1"/>
    <col min="1795" max="1795" width="13.69921875" customWidth="1"/>
    <col min="1796" max="1796" width="9.296875" customWidth="1"/>
    <col min="1797" max="1797" width="10.3984375" bestFit="1" customWidth="1"/>
    <col min="1798" max="1798" width="8.296875" customWidth="1"/>
    <col min="2048" max="2048" width="3.8984375" bestFit="1" customWidth="1"/>
    <col min="2049" max="2049" width="28.59765625" customWidth="1"/>
    <col min="2050" max="2050" width="32.09765625" bestFit="1" customWidth="1"/>
    <col min="2051" max="2051" width="13.69921875" customWidth="1"/>
    <col min="2052" max="2052" width="9.296875" customWidth="1"/>
    <col min="2053" max="2053" width="10.3984375" bestFit="1" customWidth="1"/>
    <col min="2054" max="2054" width="8.296875" customWidth="1"/>
    <col min="2304" max="2304" width="3.8984375" bestFit="1" customWidth="1"/>
    <col min="2305" max="2305" width="28.59765625" customWidth="1"/>
    <col min="2306" max="2306" width="32.09765625" bestFit="1" customWidth="1"/>
    <col min="2307" max="2307" width="13.69921875" customWidth="1"/>
    <col min="2308" max="2308" width="9.296875" customWidth="1"/>
    <col min="2309" max="2309" width="10.3984375" bestFit="1" customWidth="1"/>
    <col min="2310" max="2310" width="8.296875" customWidth="1"/>
    <col min="2560" max="2560" width="3.8984375" bestFit="1" customWidth="1"/>
    <col min="2561" max="2561" width="28.59765625" customWidth="1"/>
    <col min="2562" max="2562" width="32.09765625" bestFit="1" customWidth="1"/>
    <col min="2563" max="2563" width="13.69921875" customWidth="1"/>
    <col min="2564" max="2564" width="9.296875" customWidth="1"/>
    <col min="2565" max="2565" width="10.3984375" bestFit="1" customWidth="1"/>
    <col min="2566" max="2566" width="8.296875" customWidth="1"/>
    <col min="2816" max="2816" width="3.8984375" bestFit="1" customWidth="1"/>
    <col min="2817" max="2817" width="28.59765625" customWidth="1"/>
    <col min="2818" max="2818" width="32.09765625" bestFit="1" customWidth="1"/>
    <col min="2819" max="2819" width="13.69921875" customWidth="1"/>
    <col min="2820" max="2820" width="9.296875" customWidth="1"/>
    <col min="2821" max="2821" width="10.3984375" bestFit="1" customWidth="1"/>
    <col min="2822" max="2822" width="8.296875" customWidth="1"/>
    <col min="3072" max="3072" width="3.8984375" bestFit="1" customWidth="1"/>
    <col min="3073" max="3073" width="28.59765625" customWidth="1"/>
    <col min="3074" max="3074" width="32.09765625" bestFit="1" customWidth="1"/>
    <col min="3075" max="3075" width="13.69921875" customWidth="1"/>
    <col min="3076" max="3076" width="9.296875" customWidth="1"/>
    <col min="3077" max="3077" width="10.3984375" bestFit="1" customWidth="1"/>
    <col min="3078" max="3078" width="8.296875" customWidth="1"/>
    <col min="3328" max="3328" width="3.8984375" bestFit="1" customWidth="1"/>
    <col min="3329" max="3329" width="28.59765625" customWidth="1"/>
    <col min="3330" max="3330" width="32.09765625" bestFit="1" customWidth="1"/>
    <col min="3331" max="3331" width="13.69921875" customWidth="1"/>
    <col min="3332" max="3332" width="9.296875" customWidth="1"/>
    <col min="3333" max="3333" width="10.3984375" bestFit="1" customWidth="1"/>
    <col min="3334" max="3334" width="8.296875" customWidth="1"/>
    <col min="3584" max="3584" width="3.8984375" bestFit="1" customWidth="1"/>
    <col min="3585" max="3585" width="28.59765625" customWidth="1"/>
    <col min="3586" max="3586" width="32.09765625" bestFit="1" customWidth="1"/>
    <col min="3587" max="3587" width="13.69921875" customWidth="1"/>
    <col min="3588" max="3588" width="9.296875" customWidth="1"/>
    <col min="3589" max="3589" width="10.3984375" bestFit="1" customWidth="1"/>
    <col min="3590" max="3590" width="8.296875" customWidth="1"/>
    <col min="3840" max="3840" width="3.8984375" bestFit="1" customWidth="1"/>
    <col min="3841" max="3841" width="28.59765625" customWidth="1"/>
    <col min="3842" max="3842" width="32.09765625" bestFit="1" customWidth="1"/>
    <col min="3843" max="3843" width="13.69921875" customWidth="1"/>
    <col min="3844" max="3844" width="9.296875" customWidth="1"/>
    <col min="3845" max="3845" width="10.3984375" bestFit="1" customWidth="1"/>
    <col min="3846" max="3846" width="8.296875" customWidth="1"/>
    <col min="4096" max="4096" width="3.8984375" bestFit="1" customWidth="1"/>
    <col min="4097" max="4097" width="28.59765625" customWidth="1"/>
    <col min="4098" max="4098" width="32.09765625" bestFit="1" customWidth="1"/>
    <col min="4099" max="4099" width="13.69921875" customWidth="1"/>
    <col min="4100" max="4100" width="9.296875" customWidth="1"/>
    <col min="4101" max="4101" width="10.3984375" bestFit="1" customWidth="1"/>
    <col min="4102" max="4102" width="8.296875" customWidth="1"/>
    <col min="4352" max="4352" width="3.8984375" bestFit="1" customWidth="1"/>
    <col min="4353" max="4353" width="28.59765625" customWidth="1"/>
    <col min="4354" max="4354" width="32.09765625" bestFit="1" customWidth="1"/>
    <col min="4355" max="4355" width="13.69921875" customWidth="1"/>
    <col min="4356" max="4356" width="9.296875" customWidth="1"/>
    <col min="4357" max="4357" width="10.3984375" bestFit="1" customWidth="1"/>
    <col min="4358" max="4358" width="8.296875" customWidth="1"/>
    <col min="4608" max="4608" width="3.8984375" bestFit="1" customWidth="1"/>
    <col min="4609" max="4609" width="28.59765625" customWidth="1"/>
    <col min="4610" max="4610" width="32.09765625" bestFit="1" customWidth="1"/>
    <col min="4611" max="4611" width="13.69921875" customWidth="1"/>
    <col min="4612" max="4612" width="9.296875" customWidth="1"/>
    <col min="4613" max="4613" width="10.3984375" bestFit="1" customWidth="1"/>
    <col min="4614" max="4614" width="8.296875" customWidth="1"/>
    <col min="4864" max="4864" width="3.8984375" bestFit="1" customWidth="1"/>
    <col min="4865" max="4865" width="28.59765625" customWidth="1"/>
    <col min="4866" max="4866" width="32.09765625" bestFit="1" customWidth="1"/>
    <col min="4867" max="4867" width="13.69921875" customWidth="1"/>
    <col min="4868" max="4868" width="9.296875" customWidth="1"/>
    <col min="4869" max="4869" width="10.3984375" bestFit="1" customWidth="1"/>
    <col min="4870" max="4870" width="8.296875" customWidth="1"/>
    <col min="5120" max="5120" width="3.8984375" bestFit="1" customWidth="1"/>
    <col min="5121" max="5121" width="28.59765625" customWidth="1"/>
    <col min="5122" max="5122" width="32.09765625" bestFit="1" customWidth="1"/>
    <col min="5123" max="5123" width="13.69921875" customWidth="1"/>
    <col min="5124" max="5124" width="9.296875" customWidth="1"/>
    <col min="5125" max="5125" width="10.3984375" bestFit="1" customWidth="1"/>
    <col min="5126" max="5126" width="8.296875" customWidth="1"/>
    <col min="5376" max="5376" width="3.8984375" bestFit="1" customWidth="1"/>
    <col min="5377" max="5377" width="28.59765625" customWidth="1"/>
    <col min="5378" max="5378" width="32.09765625" bestFit="1" customWidth="1"/>
    <col min="5379" max="5379" width="13.69921875" customWidth="1"/>
    <col min="5380" max="5380" width="9.296875" customWidth="1"/>
    <col min="5381" max="5381" width="10.3984375" bestFit="1" customWidth="1"/>
    <col min="5382" max="5382" width="8.296875" customWidth="1"/>
    <col min="5632" max="5632" width="3.8984375" bestFit="1" customWidth="1"/>
    <col min="5633" max="5633" width="28.59765625" customWidth="1"/>
    <col min="5634" max="5634" width="32.09765625" bestFit="1" customWidth="1"/>
    <col min="5635" max="5635" width="13.69921875" customWidth="1"/>
    <col min="5636" max="5636" width="9.296875" customWidth="1"/>
    <col min="5637" max="5637" width="10.3984375" bestFit="1" customWidth="1"/>
    <col min="5638" max="5638" width="8.296875" customWidth="1"/>
    <col min="5888" max="5888" width="3.8984375" bestFit="1" customWidth="1"/>
    <col min="5889" max="5889" width="28.59765625" customWidth="1"/>
    <col min="5890" max="5890" width="32.09765625" bestFit="1" customWidth="1"/>
    <col min="5891" max="5891" width="13.69921875" customWidth="1"/>
    <col min="5892" max="5892" width="9.296875" customWidth="1"/>
    <col min="5893" max="5893" width="10.3984375" bestFit="1" customWidth="1"/>
    <col min="5894" max="5894" width="8.296875" customWidth="1"/>
    <col min="6144" max="6144" width="3.8984375" bestFit="1" customWidth="1"/>
    <col min="6145" max="6145" width="28.59765625" customWidth="1"/>
    <col min="6146" max="6146" width="32.09765625" bestFit="1" customWidth="1"/>
    <col min="6147" max="6147" width="13.69921875" customWidth="1"/>
    <col min="6148" max="6148" width="9.296875" customWidth="1"/>
    <col min="6149" max="6149" width="10.3984375" bestFit="1" customWidth="1"/>
    <col min="6150" max="6150" width="8.296875" customWidth="1"/>
    <col min="6400" max="6400" width="3.8984375" bestFit="1" customWidth="1"/>
    <col min="6401" max="6401" width="28.59765625" customWidth="1"/>
    <col min="6402" max="6402" width="32.09765625" bestFit="1" customWidth="1"/>
    <col min="6403" max="6403" width="13.69921875" customWidth="1"/>
    <col min="6404" max="6404" width="9.296875" customWidth="1"/>
    <col min="6405" max="6405" width="10.3984375" bestFit="1" customWidth="1"/>
    <col min="6406" max="6406" width="8.296875" customWidth="1"/>
    <col min="6656" max="6656" width="3.8984375" bestFit="1" customWidth="1"/>
    <col min="6657" max="6657" width="28.59765625" customWidth="1"/>
    <col min="6658" max="6658" width="32.09765625" bestFit="1" customWidth="1"/>
    <col min="6659" max="6659" width="13.69921875" customWidth="1"/>
    <col min="6660" max="6660" width="9.296875" customWidth="1"/>
    <col min="6661" max="6661" width="10.3984375" bestFit="1" customWidth="1"/>
    <col min="6662" max="6662" width="8.296875" customWidth="1"/>
    <col min="6912" max="6912" width="3.8984375" bestFit="1" customWidth="1"/>
    <col min="6913" max="6913" width="28.59765625" customWidth="1"/>
    <col min="6914" max="6914" width="32.09765625" bestFit="1" customWidth="1"/>
    <col min="6915" max="6915" width="13.69921875" customWidth="1"/>
    <col min="6916" max="6916" width="9.296875" customWidth="1"/>
    <col min="6917" max="6917" width="10.3984375" bestFit="1" customWidth="1"/>
    <col min="6918" max="6918" width="8.296875" customWidth="1"/>
    <col min="7168" max="7168" width="3.8984375" bestFit="1" customWidth="1"/>
    <col min="7169" max="7169" width="28.59765625" customWidth="1"/>
    <col min="7170" max="7170" width="32.09765625" bestFit="1" customWidth="1"/>
    <col min="7171" max="7171" width="13.69921875" customWidth="1"/>
    <col min="7172" max="7172" width="9.296875" customWidth="1"/>
    <col min="7173" max="7173" width="10.3984375" bestFit="1" customWidth="1"/>
    <col min="7174" max="7174" width="8.296875" customWidth="1"/>
    <col min="7424" max="7424" width="3.8984375" bestFit="1" customWidth="1"/>
    <col min="7425" max="7425" width="28.59765625" customWidth="1"/>
    <col min="7426" max="7426" width="32.09765625" bestFit="1" customWidth="1"/>
    <col min="7427" max="7427" width="13.69921875" customWidth="1"/>
    <col min="7428" max="7428" width="9.296875" customWidth="1"/>
    <col min="7429" max="7429" width="10.3984375" bestFit="1" customWidth="1"/>
    <col min="7430" max="7430" width="8.296875" customWidth="1"/>
    <col min="7680" max="7680" width="3.8984375" bestFit="1" customWidth="1"/>
    <col min="7681" max="7681" width="28.59765625" customWidth="1"/>
    <col min="7682" max="7682" width="32.09765625" bestFit="1" customWidth="1"/>
    <col min="7683" max="7683" width="13.69921875" customWidth="1"/>
    <col min="7684" max="7684" width="9.296875" customWidth="1"/>
    <col min="7685" max="7685" width="10.3984375" bestFit="1" customWidth="1"/>
    <col min="7686" max="7686" width="8.296875" customWidth="1"/>
    <col min="7936" max="7936" width="3.8984375" bestFit="1" customWidth="1"/>
    <col min="7937" max="7937" width="28.59765625" customWidth="1"/>
    <col min="7938" max="7938" width="32.09765625" bestFit="1" customWidth="1"/>
    <col min="7939" max="7939" width="13.69921875" customWidth="1"/>
    <col min="7940" max="7940" width="9.296875" customWidth="1"/>
    <col min="7941" max="7941" width="10.3984375" bestFit="1" customWidth="1"/>
    <col min="7942" max="7942" width="8.296875" customWidth="1"/>
    <col min="8192" max="8192" width="3.8984375" bestFit="1" customWidth="1"/>
    <col min="8193" max="8193" width="28.59765625" customWidth="1"/>
    <col min="8194" max="8194" width="32.09765625" bestFit="1" customWidth="1"/>
    <col min="8195" max="8195" width="13.69921875" customWidth="1"/>
    <col min="8196" max="8196" width="9.296875" customWidth="1"/>
    <col min="8197" max="8197" width="10.3984375" bestFit="1" customWidth="1"/>
    <col min="8198" max="8198" width="8.296875" customWidth="1"/>
    <col min="8448" max="8448" width="3.8984375" bestFit="1" customWidth="1"/>
    <col min="8449" max="8449" width="28.59765625" customWidth="1"/>
    <col min="8450" max="8450" width="32.09765625" bestFit="1" customWidth="1"/>
    <col min="8451" max="8451" width="13.69921875" customWidth="1"/>
    <col min="8452" max="8452" width="9.296875" customWidth="1"/>
    <col min="8453" max="8453" width="10.3984375" bestFit="1" customWidth="1"/>
    <col min="8454" max="8454" width="8.296875" customWidth="1"/>
    <col min="8704" max="8704" width="3.8984375" bestFit="1" customWidth="1"/>
    <col min="8705" max="8705" width="28.59765625" customWidth="1"/>
    <col min="8706" max="8706" width="32.09765625" bestFit="1" customWidth="1"/>
    <col min="8707" max="8707" width="13.69921875" customWidth="1"/>
    <col min="8708" max="8708" width="9.296875" customWidth="1"/>
    <col min="8709" max="8709" width="10.3984375" bestFit="1" customWidth="1"/>
    <col min="8710" max="8710" width="8.296875" customWidth="1"/>
    <col min="8960" max="8960" width="3.8984375" bestFit="1" customWidth="1"/>
    <col min="8961" max="8961" width="28.59765625" customWidth="1"/>
    <col min="8962" max="8962" width="32.09765625" bestFit="1" customWidth="1"/>
    <col min="8963" max="8963" width="13.69921875" customWidth="1"/>
    <col min="8964" max="8964" width="9.296875" customWidth="1"/>
    <col min="8965" max="8965" width="10.3984375" bestFit="1" customWidth="1"/>
    <col min="8966" max="8966" width="8.296875" customWidth="1"/>
    <col min="9216" max="9216" width="3.8984375" bestFit="1" customWidth="1"/>
    <col min="9217" max="9217" width="28.59765625" customWidth="1"/>
    <col min="9218" max="9218" width="32.09765625" bestFit="1" customWidth="1"/>
    <col min="9219" max="9219" width="13.69921875" customWidth="1"/>
    <col min="9220" max="9220" width="9.296875" customWidth="1"/>
    <col min="9221" max="9221" width="10.3984375" bestFit="1" customWidth="1"/>
    <col min="9222" max="9222" width="8.296875" customWidth="1"/>
    <col min="9472" max="9472" width="3.8984375" bestFit="1" customWidth="1"/>
    <col min="9473" max="9473" width="28.59765625" customWidth="1"/>
    <col min="9474" max="9474" width="32.09765625" bestFit="1" customWidth="1"/>
    <col min="9475" max="9475" width="13.69921875" customWidth="1"/>
    <col min="9476" max="9476" width="9.296875" customWidth="1"/>
    <col min="9477" max="9477" width="10.3984375" bestFit="1" customWidth="1"/>
    <col min="9478" max="9478" width="8.296875" customWidth="1"/>
    <col min="9728" max="9728" width="3.8984375" bestFit="1" customWidth="1"/>
    <col min="9729" max="9729" width="28.59765625" customWidth="1"/>
    <col min="9730" max="9730" width="32.09765625" bestFit="1" customWidth="1"/>
    <col min="9731" max="9731" width="13.69921875" customWidth="1"/>
    <col min="9732" max="9732" width="9.296875" customWidth="1"/>
    <col min="9733" max="9733" width="10.3984375" bestFit="1" customWidth="1"/>
    <col min="9734" max="9734" width="8.296875" customWidth="1"/>
    <col min="9984" max="9984" width="3.8984375" bestFit="1" customWidth="1"/>
    <col min="9985" max="9985" width="28.59765625" customWidth="1"/>
    <col min="9986" max="9986" width="32.09765625" bestFit="1" customWidth="1"/>
    <col min="9987" max="9987" width="13.69921875" customWidth="1"/>
    <col min="9988" max="9988" width="9.296875" customWidth="1"/>
    <col min="9989" max="9989" width="10.3984375" bestFit="1" customWidth="1"/>
    <col min="9990" max="9990" width="8.296875" customWidth="1"/>
    <col min="10240" max="10240" width="3.8984375" bestFit="1" customWidth="1"/>
    <col min="10241" max="10241" width="28.59765625" customWidth="1"/>
    <col min="10242" max="10242" width="32.09765625" bestFit="1" customWidth="1"/>
    <col min="10243" max="10243" width="13.69921875" customWidth="1"/>
    <col min="10244" max="10244" width="9.296875" customWidth="1"/>
    <col min="10245" max="10245" width="10.3984375" bestFit="1" customWidth="1"/>
    <col min="10246" max="10246" width="8.296875" customWidth="1"/>
    <col min="10496" max="10496" width="3.8984375" bestFit="1" customWidth="1"/>
    <col min="10497" max="10497" width="28.59765625" customWidth="1"/>
    <col min="10498" max="10498" width="32.09765625" bestFit="1" customWidth="1"/>
    <col min="10499" max="10499" width="13.69921875" customWidth="1"/>
    <col min="10500" max="10500" width="9.296875" customWidth="1"/>
    <col min="10501" max="10501" width="10.3984375" bestFit="1" customWidth="1"/>
    <col min="10502" max="10502" width="8.296875" customWidth="1"/>
    <col min="10752" max="10752" width="3.8984375" bestFit="1" customWidth="1"/>
    <col min="10753" max="10753" width="28.59765625" customWidth="1"/>
    <col min="10754" max="10754" width="32.09765625" bestFit="1" customWidth="1"/>
    <col min="10755" max="10755" width="13.69921875" customWidth="1"/>
    <col min="10756" max="10756" width="9.296875" customWidth="1"/>
    <col min="10757" max="10757" width="10.3984375" bestFit="1" customWidth="1"/>
    <col min="10758" max="10758" width="8.296875" customWidth="1"/>
    <col min="11008" max="11008" width="3.8984375" bestFit="1" customWidth="1"/>
    <col min="11009" max="11009" width="28.59765625" customWidth="1"/>
    <col min="11010" max="11010" width="32.09765625" bestFit="1" customWidth="1"/>
    <col min="11011" max="11011" width="13.69921875" customWidth="1"/>
    <col min="11012" max="11012" width="9.296875" customWidth="1"/>
    <col min="11013" max="11013" width="10.3984375" bestFit="1" customWidth="1"/>
    <col min="11014" max="11014" width="8.296875" customWidth="1"/>
    <col min="11264" max="11264" width="3.8984375" bestFit="1" customWidth="1"/>
    <col min="11265" max="11265" width="28.59765625" customWidth="1"/>
    <col min="11266" max="11266" width="32.09765625" bestFit="1" customWidth="1"/>
    <col min="11267" max="11267" width="13.69921875" customWidth="1"/>
    <col min="11268" max="11268" width="9.296875" customWidth="1"/>
    <col min="11269" max="11269" width="10.3984375" bestFit="1" customWidth="1"/>
    <col min="11270" max="11270" width="8.296875" customWidth="1"/>
    <col min="11520" max="11520" width="3.8984375" bestFit="1" customWidth="1"/>
    <col min="11521" max="11521" width="28.59765625" customWidth="1"/>
    <col min="11522" max="11522" width="32.09765625" bestFit="1" customWidth="1"/>
    <col min="11523" max="11523" width="13.69921875" customWidth="1"/>
    <col min="11524" max="11524" width="9.296875" customWidth="1"/>
    <col min="11525" max="11525" width="10.3984375" bestFit="1" customWidth="1"/>
    <col min="11526" max="11526" width="8.296875" customWidth="1"/>
    <col min="11776" max="11776" width="3.8984375" bestFit="1" customWidth="1"/>
    <col min="11777" max="11777" width="28.59765625" customWidth="1"/>
    <col min="11778" max="11778" width="32.09765625" bestFit="1" customWidth="1"/>
    <col min="11779" max="11779" width="13.69921875" customWidth="1"/>
    <col min="11780" max="11780" width="9.296875" customWidth="1"/>
    <col min="11781" max="11781" width="10.3984375" bestFit="1" customWidth="1"/>
    <col min="11782" max="11782" width="8.296875" customWidth="1"/>
    <col min="12032" max="12032" width="3.8984375" bestFit="1" customWidth="1"/>
    <col min="12033" max="12033" width="28.59765625" customWidth="1"/>
    <col min="12034" max="12034" width="32.09765625" bestFit="1" customWidth="1"/>
    <col min="12035" max="12035" width="13.69921875" customWidth="1"/>
    <col min="12036" max="12036" width="9.296875" customWidth="1"/>
    <col min="12037" max="12037" width="10.3984375" bestFit="1" customWidth="1"/>
    <col min="12038" max="12038" width="8.296875" customWidth="1"/>
    <col min="12288" max="12288" width="3.8984375" bestFit="1" customWidth="1"/>
    <col min="12289" max="12289" width="28.59765625" customWidth="1"/>
    <col min="12290" max="12290" width="32.09765625" bestFit="1" customWidth="1"/>
    <col min="12291" max="12291" width="13.69921875" customWidth="1"/>
    <col min="12292" max="12292" width="9.296875" customWidth="1"/>
    <col min="12293" max="12293" width="10.3984375" bestFit="1" customWidth="1"/>
    <col min="12294" max="12294" width="8.296875" customWidth="1"/>
    <col min="12544" max="12544" width="3.8984375" bestFit="1" customWidth="1"/>
    <col min="12545" max="12545" width="28.59765625" customWidth="1"/>
    <col min="12546" max="12546" width="32.09765625" bestFit="1" customWidth="1"/>
    <col min="12547" max="12547" width="13.69921875" customWidth="1"/>
    <col min="12548" max="12548" width="9.296875" customWidth="1"/>
    <col min="12549" max="12549" width="10.3984375" bestFit="1" customWidth="1"/>
    <col min="12550" max="12550" width="8.296875" customWidth="1"/>
    <col min="12800" max="12800" width="3.8984375" bestFit="1" customWidth="1"/>
    <col min="12801" max="12801" width="28.59765625" customWidth="1"/>
    <col min="12802" max="12802" width="32.09765625" bestFit="1" customWidth="1"/>
    <col min="12803" max="12803" width="13.69921875" customWidth="1"/>
    <col min="12804" max="12804" width="9.296875" customWidth="1"/>
    <col min="12805" max="12805" width="10.3984375" bestFit="1" customWidth="1"/>
    <col min="12806" max="12806" width="8.296875" customWidth="1"/>
    <col min="13056" max="13056" width="3.8984375" bestFit="1" customWidth="1"/>
    <col min="13057" max="13057" width="28.59765625" customWidth="1"/>
    <col min="13058" max="13058" width="32.09765625" bestFit="1" customWidth="1"/>
    <col min="13059" max="13059" width="13.69921875" customWidth="1"/>
    <col min="13060" max="13060" width="9.296875" customWidth="1"/>
    <col min="13061" max="13061" width="10.3984375" bestFit="1" customWidth="1"/>
    <col min="13062" max="13062" width="8.296875" customWidth="1"/>
    <col min="13312" max="13312" width="3.8984375" bestFit="1" customWidth="1"/>
    <col min="13313" max="13313" width="28.59765625" customWidth="1"/>
    <col min="13314" max="13314" width="32.09765625" bestFit="1" customWidth="1"/>
    <col min="13315" max="13315" width="13.69921875" customWidth="1"/>
    <col min="13316" max="13316" width="9.296875" customWidth="1"/>
    <col min="13317" max="13317" width="10.3984375" bestFit="1" customWidth="1"/>
    <col min="13318" max="13318" width="8.296875" customWidth="1"/>
    <col min="13568" max="13568" width="3.8984375" bestFit="1" customWidth="1"/>
    <col min="13569" max="13569" width="28.59765625" customWidth="1"/>
    <col min="13570" max="13570" width="32.09765625" bestFit="1" customWidth="1"/>
    <col min="13571" max="13571" width="13.69921875" customWidth="1"/>
    <col min="13572" max="13572" width="9.296875" customWidth="1"/>
    <col min="13573" max="13573" width="10.3984375" bestFit="1" customWidth="1"/>
    <col min="13574" max="13574" width="8.296875" customWidth="1"/>
    <col min="13824" max="13824" width="3.8984375" bestFit="1" customWidth="1"/>
    <col min="13825" max="13825" width="28.59765625" customWidth="1"/>
    <col min="13826" max="13826" width="32.09765625" bestFit="1" customWidth="1"/>
    <col min="13827" max="13827" width="13.69921875" customWidth="1"/>
    <col min="13828" max="13828" width="9.296875" customWidth="1"/>
    <col min="13829" max="13829" width="10.3984375" bestFit="1" customWidth="1"/>
    <col min="13830" max="13830" width="8.296875" customWidth="1"/>
    <col min="14080" max="14080" width="3.8984375" bestFit="1" customWidth="1"/>
    <col min="14081" max="14081" width="28.59765625" customWidth="1"/>
    <col min="14082" max="14082" width="32.09765625" bestFit="1" customWidth="1"/>
    <col min="14083" max="14083" width="13.69921875" customWidth="1"/>
    <col min="14084" max="14084" width="9.296875" customWidth="1"/>
    <col min="14085" max="14085" width="10.3984375" bestFit="1" customWidth="1"/>
    <col min="14086" max="14086" width="8.296875" customWidth="1"/>
    <col min="14336" max="14336" width="3.8984375" bestFit="1" customWidth="1"/>
    <col min="14337" max="14337" width="28.59765625" customWidth="1"/>
    <col min="14338" max="14338" width="32.09765625" bestFit="1" customWidth="1"/>
    <col min="14339" max="14339" width="13.69921875" customWidth="1"/>
    <col min="14340" max="14340" width="9.296875" customWidth="1"/>
    <col min="14341" max="14341" width="10.3984375" bestFit="1" customWidth="1"/>
    <col min="14342" max="14342" width="8.296875" customWidth="1"/>
    <col min="14592" max="14592" width="3.8984375" bestFit="1" customWidth="1"/>
    <col min="14593" max="14593" width="28.59765625" customWidth="1"/>
    <col min="14594" max="14594" width="32.09765625" bestFit="1" customWidth="1"/>
    <col min="14595" max="14595" width="13.69921875" customWidth="1"/>
    <col min="14596" max="14596" width="9.296875" customWidth="1"/>
    <col min="14597" max="14597" width="10.3984375" bestFit="1" customWidth="1"/>
    <col min="14598" max="14598" width="8.296875" customWidth="1"/>
    <col min="14848" max="14848" width="3.8984375" bestFit="1" customWidth="1"/>
    <col min="14849" max="14849" width="28.59765625" customWidth="1"/>
    <col min="14850" max="14850" width="32.09765625" bestFit="1" customWidth="1"/>
    <col min="14851" max="14851" width="13.69921875" customWidth="1"/>
    <col min="14852" max="14852" width="9.296875" customWidth="1"/>
    <col min="14853" max="14853" width="10.3984375" bestFit="1" customWidth="1"/>
    <col min="14854" max="14854" width="8.296875" customWidth="1"/>
    <col min="15104" max="15104" width="3.8984375" bestFit="1" customWidth="1"/>
    <col min="15105" max="15105" width="28.59765625" customWidth="1"/>
    <col min="15106" max="15106" width="32.09765625" bestFit="1" customWidth="1"/>
    <col min="15107" max="15107" width="13.69921875" customWidth="1"/>
    <col min="15108" max="15108" width="9.296875" customWidth="1"/>
    <col min="15109" max="15109" width="10.3984375" bestFit="1" customWidth="1"/>
    <col min="15110" max="15110" width="8.296875" customWidth="1"/>
    <col min="15360" max="15360" width="3.8984375" bestFit="1" customWidth="1"/>
    <col min="15361" max="15361" width="28.59765625" customWidth="1"/>
    <col min="15362" max="15362" width="32.09765625" bestFit="1" customWidth="1"/>
    <col min="15363" max="15363" width="13.69921875" customWidth="1"/>
    <col min="15364" max="15364" width="9.296875" customWidth="1"/>
    <col min="15365" max="15365" width="10.3984375" bestFit="1" customWidth="1"/>
    <col min="15366" max="15366" width="8.296875" customWidth="1"/>
    <col min="15616" max="15616" width="3.8984375" bestFit="1" customWidth="1"/>
    <col min="15617" max="15617" width="28.59765625" customWidth="1"/>
    <col min="15618" max="15618" width="32.09765625" bestFit="1" customWidth="1"/>
    <col min="15619" max="15619" width="13.69921875" customWidth="1"/>
    <col min="15620" max="15620" width="9.296875" customWidth="1"/>
    <col min="15621" max="15621" width="10.3984375" bestFit="1" customWidth="1"/>
    <col min="15622" max="15622" width="8.296875" customWidth="1"/>
    <col min="15872" max="15872" width="3.8984375" bestFit="1" customWidth="1"/>
    <col min="15873" max="15873" width="28.59765625" customWidth="1"/>
    <col min="15874" max="15874" width="32.09765625" bestFit="1" customWidth="1"/>
    <col min="15875" max="15875" width="13.69921875" customWidth="1"/>
    <col min="15876" max="15876" width="9.296875" customWidth="1"/>
    <col min="15877" max="15877" width="10.3984375" bestFit="1" customWidth="1"/>
    <col min="15878" max="15878" width="8.296875" customWidth="1"/>
    <col min="16128" max="16128" width="3.8984375" bestFit="1" customWidth="1"/>
    <col min="16129" max="16129" width="28.59765625" customWidth="1"/>
    <col min="16130" max="16130" width="32.09765625" bestFit="1" customWidth="1"/>
    <col min="16131" max="16131" width="13.69921875" customWidth="1"/>
    <col min="16132" max="16132" width="9.296875" customWidth="1"/>
    <col min="16133" max="16133" width="10.3984375" bestFit="1" customWidth="1"/>
    <col min="16134" max="16134" width="8.296875" customWidth="1"/>
  </cols>
  <sheetData>
    <row r="1" spans="1:8" x14ac:dyDescent="0.3">
      <c r="A1" s="493" t="s">
        <v>200</v>
      </c>
      <c r="B1" s="493"/>
      <c r="C1" s="493"/>
      <c r="D1" s="493"/>
      <c r="E1" s="493"/>
      <c r="F1" s="493"/>
      <c r="G1" s="1"/>
      <c r="H1" s="2"/>
    </row>
    <row r="2" spans="1:8" x14ac:dyDescent="0.3">
      <c r="A2" s="2"/>
      <c r="B2" s="3">
        <v>42979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88" t="s">
        <v>1</v>
      </c>
      <c r="B4" s="2"/>
      <c r="C4" s="8" t="s">
        <v>201</v>
      </c>
      <c r="D4" s="8" t="s">
        <v>202</v>
      </c>
      <c r="E4" s="8" t="s">
        <v>203</v>
      </c>
      <c r="F4" s="87" t="s">
        <v>435</v>
      </c>
      <c r="G4" s="1"/>
      <c r="H4" s="2"/>
    </row>
    <row r="5" spans="1:8" x14ac:dyDescent="0.3">
      <c r="A5" s="89" t="s">
        <v>3</v>
      </c>
      <c r="B5" s="2" t="s">
        <v>642</v>
      </c>
      <c r="C5" s="65">
        <v>583</v>
      </c>
      <c r="D5" s="65"/>
      <c r="E5" s="65">
        <v>583</v>
      </c>
      <c r="F5" s="5" t="s">
        <v>5</v>
      </c>
      <c r="G5" s="1"/>
      <c r="H5" s="2"/>
    </row>
    <row r="6" spans="1:8" x14ac:dyDescent="0.3">
      <c r="A6" s="89" t="s">
        <v>6</v>
      </c>
      <c r="B6" s="2" t="s">
        <v>643</v>
      </c>
      <c r="C6" s="11">
        <v>38.83</v>
      </c>
      <c r="D6" s="11">
        <v>7.76</v>
      </c>
      <c r="E6" s="11">
        <f t="shared" ref="E6:E12" si="0">C6+D6</f>
        <v>46.589999999999996</v>
      </c>
      <c r="F6" s="5" t="s">
        <v>5</v>
      </c>
      <c r="G6" s="12"/>
      <c r="H6" s="2"/>
    </row>
    <row r="7" spans="1:8" x14ac:dyDescent="0.3">
      <c r="A7" s="89" t="s">
        <v>644</v>
      </c>
      <c r="B7" s="2" t="s">
        <v>645</v>
      </c>
      <c r="C7" s="11">
        <v>36.700000000000003</v>
      </c>
      <c r="D7" s="11">
        <v>7.34</v>
      </c>
      <c r="E7" s="11">
        <f t="shared" si="0"/>
        <v>44.040000000000006</v>
      </c>
      <c r="F7" s="5">
        <v>108688</v>
      </c>
      <c r="G7" s="12"/>
      <c r="H7" s="2"/>
    </row>
    <row r="8" spans="1:8" x14ac:dyDescent="0.3">
      <c r="A8" s="89" t="s">
        <v>646</v>
      </c>
      <c r="B8" s="2" t="s">
        <v>647</v>
      </c>
      <c r="C8" s="11">
        <v>1910</v>
      </c>
      <c r="D8" s="11">
        <v>382</v>
      </c>
      <c r="E8" s="11">
        <f t="shared" si="0"/>
        <v>2292</v>
      </c>
      <c r="F8" s="5">
        <v>108689</v>
      </c>
      <c r="G8" s="12"/>
      <c r="H8" s="2"/>
    </row>
    <row r="9" spans="1:8" x14ac:dyDescent="0.3">
      <c r="A9" s="89" t="s">
        <v>6</v>
      </c>
      <c r="B9" s="2" t="s">
        <v>648</v>
      </c>
      <c r="C9" s="11">
        <v>14.5</v>
      </c>
      <c r="D9" s="11">
        <v>2.9</v>
      </c>
      <c r="E9" s="11">
        <f t="shared" si="0"/>
        <v>17.399999999999999</v>
      </c>
      <c r="F9" s="5" t="s">
        <v>5</v>
      </c>
      <c r="G9" s="12"/>
      <c r="H9" s="2"/>
    </row>
    <row r="10" spans="1:8" x14ac:dyDescent="0.3">
      <c r="A10" s="89" t="s">
        <v>649</v>
      </c>
      <c r="B10" s="2" t="s">
        <v>650</v>
      </c>
      <c r="C10" s="11">
        <v>12.19</v>
      </c>
      <c r="D10" s="11">
        <v>2.44</v>
      </c>
      <c r="E10" s="11">
        <f t="shared" si="0"/>
        <v>14.629999999999999</v>
      </c>
      <c r="F10" s="5">
        <v>108690</v>
      </c>
      <c r="G10" s="12"/>
      <c r="H10" s="2"/>
    </row>
    <row r="11" spans="1:8" x14ac:dyDescent="0.3">
      <c r="A11" s="89" t="s">
        <v>651</v>
      </c>
      <c r="B11" s="2" t="s">
        <v>652</v>
      </c>
      <c r="C11" s="11">
        <v>35.950000000000003</v>
      </c>
      <c r="D11" s="11">
        <v>7.2</v>
      </c>
      <c r="E11" s="11">
        <f t="shared" si="0"/>
        <v>43.150000000000006</v>
      </c>
      <c r="F11" s="5">
        <v>108691</v>
      </c>
      <c r="G11" s="12"/>
      <c r="H11" s="2"/>
    </row>
    <row r="12" spans="1:8" x14ac:dyDescent="0.3">
      <c r="A12" s="89" t="s">
        <v>653</v>
      </c>
      <c r="B12" s="2" t="s">
        <v>654</v>
      </c>
      <c r="C12" s="11">
        <v>18</v>
      </c>
      <c r="D12" s="11">
        <v>3.6</v>
      </c>
      <c r="E12" s="11">
        <f t="shared" si="0"/>
        <v>21.6</v>
      </c>
      <c r="F12" s="5" t="s">
        <v>5</v>
      </c>
      <c r="G12" s="12"/>
      <c r="H12" s="2"/>
    </row>
    <row r="13" spans="1:8" x14ac:dyDescent="0.3">
      <c r="A13" s="2"/>
      <c r="B13" s="2"/>
      <c r="C13" s="13">
        <f>SUM(C5:C12)</f>
        <v>2649.17</v>
      </c>
      <c r="D13" s="13">
        <f>SUM(D5:D12)</f>
        <v>413.24</v>
      </c>
      <c r="E13" s="13">
        <f>SUM(E5:E12)</f>
        <v>3062.4100000000003</v>
      </c>
      <c r="F13" s="5"/>
      <c r="G13" s="1"/>
      <c r="H13" s="2" t="s">
        <v>10</v>
      </c>
    </row>
    <row r="14" spans="1:8" x14ac:dyDescent="0.3">
      <c r="A14" s="88" t="s">
        <v>11</v>
      </c>
      <c r="B14" s="2"/>
      <c r="C14" s="14"/>
      <c r="D14" s="14"/>
      <c r="E14" s="14"/>
      <c r="F14" s="5"/>
      <c r="G14" s="1"/>
      <c r="H14" s="2"/>
    </row>
    <row r="15" spans="1:8" x14ac:dyDescent="0.3">
      <c r="A15" s="89" t="s">
        <v>655</v>
      </c>
      <c r="B15" s="2" t="s">
        <v>656</v>
      </c>
      <c r="C15" s="11">
        <v>59.82</v>
      </c>
      <c r="D15" s="11"/>
      <c r="E15" s="11">
        <v>59.82</v>
      </c>
      <c r="F15" s="5">
        <v>203188</v>
      </c>
      <c r="G15" s="1"/>
      <c r="H15" s="2"/>
    </row>
    <row r="16" spans="1:8" x14ac:dyDescent="0.3">
      <c r="A16" s="89" t="s">
        <v>657</v>
      </c>
      <c r="B16" s="2" t="s">
        <v>658</v>
      </c>
      <c r="C16" s="15">
        <v>1300</v>
      </c>
      <c r="D16" s="15">
        <v>260</v>
      </c>
      <c r="E16" s="15">
        <f>C16+D16</f>
        <v>1560</v>
      </c>
      <c r="F16" s="17">
        <v>108693</v>
      </c>
      <c r="G16" s="1"/>
      <c r="H16" s="2"/>
    </row>
    <row r="17" spans="1:8" x14ac:dyDescent="0.3">
      <c r="A17" s="89" t="s">
        <v>649</v>
      </c>
      <c r="B17" s="2" t="s">
        <v>659</v>
      </c>
      <c r="C17" s="15">
        <v>9.5</v>
      </c>
      <c r="D17" s="15">
        <v>1.9</v>
      </c>
      <c r="E17" s="15">
        <v>11.4</v>
      </c>
      <c r="F17" s="17">
        <v>108690</v>
      </c>
      <c r="G17" s="1"/>
      <c r="H17" s="2"/>
    </row>
    <row r="18" spans="1:8" s="2" customFormat="1" ht="12.7" x14ac:dyDescent="0.25">
      <c r="A18" s="89" t="s">
        <v>12</v>
      </c>
      <c r="B18" s="2" t="s">
        <v>13</v>
      </c>
      <c r="C18" s="15">
        <v>8.68</v>
      </c>
      <c r="D18" s="15"/>
      <c r="E18" s="15">
        <v>8.68</v>
      </c>
      <c r="F18" s="5" t="s">
        <v>5</v>
      </c>
      <c r="G18" s="1"/>
    </row>
    <row r="19" spans="1:8" s="2" customFormat="1" ht="12.7" x14ac:dyDescent="0.25">
      <c r="A19" s="89" t="s">
        <v>660</v>
      </c>
      <c r="B19" s="2" t="s">
        <v>131</v>
      </c>
      <c r="C19" s="15">
        <v>30.37</v>
      </c>
      <c r="D19" s="15">
        <v>6.07</v>
      </c>
      <c r="E19" s="15">
        <f>C19+D19</f>
        <v>36.44</v>
      </c>
      <c r="F19" s="5">
        <v>108694</v>
      </c>
      <c r="G19" s="1"/>
    </row>
    <row r="20" spans="1:8" x14ac:dyDescent="0.3">
      <c r="A20" s="89" t="s">
        <v>661</v>
      </c>
      <c r="B20" s="2" t="s">
        <v>19</v>
      </c>
      <c r="C20" s="16">
        <v>81.89</v>
      </c>
      <c r="D20" s="16">
        <v>16.37</v>
      </c>
      <c r="E20" s="17">
        <v>98.26</v>
      </c>
      <c r="F20" s="17" t="s">
        <v>5</v>
      </c>
      <c r="G20" s="1"/>
      <c r="H20" s="2"/>
    </row>
    <row r="21" spans="1:8" x14ac:dyDescent="0.3">
      <c r="A21" s="89" t="s">
        <v>653</v>
      </c>
      <c r="B21" s="2" t="s">
        <v>662</v>
      </c>
      <c r="C21" s="15">
        <v>65.77</v>
      </c>
      <c r="D21" s="15">
        <v>13.15</v>
      </c>
      <c r="E21" s="15">
        <f>C21+D21</f>
        <v>78.92</v>
      </c>
      <c r="F21" s="17" t="s">
        <v>5</v>
      </c>
      <c r="G21" s="1"/>
      <c r="H21" s="2"/>
    </row>
    <row r="22" spans="1:8" x14ac:dyDescent="0.3">
      <c r="A22" s="89" t="s">
        <v>663</v>
      </c>
      <c r="B22" s="2" t="s">
        <v>664</v>
      </c>
      <c r="C22" s="15">
        <v>43.31</v>
      </c>
      <c r="D22" s="15">
        <v>8.65</v>
      </c>
      <c r="E22" s="15">
        <v>51.96</v>
      </c>
      <c r="F22" s="17" t="s">
        <v>52</v>
      </c>
      <c r="G22" s="1"/>
      <c r="H22" s="2"/>
    </row>
    <row r="23" spans="1:8" x14ac:dyDescent="0.3">
      <c r="A23" s="89" t="s">
        <v>665</v>
      </c>
      <c r="B23" s="2" t="s">
        <v>714</v>
      </c>
      <c r="C23" s="15">
        <v>91.66</v>
      </c>
      <c r="D23" s="15">
        <v>18.329999999999998</v>
      </c>
      <c r="E23" s="15">
        <v>109.99</v>
      </c>
      <c r="F23" s="5" t="s">
        <v>52</v>
      </c>
      <c r="G23" s="1"/>
      <c r="H23" s="2"/>
    </row>
    <row r="24" spans="1:8" x14ac:dyDescent="0.3">
      <c r="A24" s="2"/>
      <c r="B24" s="2"/>
      <c r="C24" s="13">
        <f>SUM(C15:C23)</f>
        <v>1691</v>
      </c>
      <c r="D24" s="13">
        <f>SUM(D15:D23)</f>
        <v>324.46999999999991</v>
      </c>
      <c r="E24" s="13">
        <f>SUM(E15:E23)</f>
        <v>2015.4700000000003</v>
      </c>
      <c r="F24" s="5"/>
      <c r="G24" s="1"/>
      <c r="H24" s="2"/>
    </row>
    <row r="25" spans="1:8" x14ac:dyDescent="0.3">
      <c r="A25" s="88" t="s">
        <v>26</v>
      </c>
      <c r="B25" s="2"/>
      <c r="C25" s="14"/>
      <c r="D25" s="14"/>
      <c r="E25" s="14"/>
      <c r="F25" s="5"/>
      <c r="G25" s="1"/>
      <c r="H25" s="2"/>
    </row>
    <row r="26" spans="1:8" x14ac:dyDescent="0.3">
      <c r="A26" s="89" t="s">
        <v>3</v>
      </c>
      <c r="B26" s="2" t="s">
        <v>642</v>
      </c>
      <c r="C26" s="14">
        <v>443</v>
      </c>
      <c r="D26" s="14"/>
      <c r="E26" s="14">
        <v>443</v>
      </c>
      <c r="F26" s="5" t="s">
        <v>5</v>
      </c>
      <c r="G26" s="1"/>
      <c r="H26" s="2"/>
    </row>
    <row r="27" spans="1:8" x14ac:dyDescent="0.3">
      <c r="A27" s="89" t="s">
        <v>666</v>
      </c>
      <c r="B27" s="2" t="s">
        <v>667</v>
      </c>
      <c r="C27" s="14">
        <v>79</v>
      </c>
      <c r="D27" s="14"/>
      <c r="E27" s="14">
        <f>C27+D27</f>
        <v>79</v>
      </c>
      <c r="F27" s="5">
        <v>203187</v>
      </c>
      <c r="G27" s="1"/>
      <c r="H27" s="2"/>
    </row>
    <row r="28" spans="1:8" x14ac:dyDescent="0.3">
      <c r="A28" s="89" t="s">
        <v>668</v>
      </c>
      <c r="B28" s="2" t="s">
        <v>669</v>
      </c>
      <c r="C28" s="14">
        <v>100</v>
      </c>
      <c r="D28" s="14">
        <v>19.989999999999998</v>
      </c>
      <c r="E28" s="14">
        <v>119.99</v>
      </c>
      <c r="F28" s="5" t="s">
        <v>569</v>
      </c>
      <c r="G28" s="1"/>
      <c r="H28" s="2"/>
    </row>
    <row r="29" spans="1:8" x14ac:dyDescent="0.3">
      <c r="A29" s="89" t="s">
        <v>376</v>
      </c>
      <c r="B29" s="2" t="s">
        <v>670</v>
      </c>
      <c r="C29" s="14">
        <v>119.85</v>
      </c>
      <c r="D29" s="14">
        <v>23.97</v>
      </c>
      <c r="E29" s="14">
        <v>143.82</v>
      </c>
      <c r="F29" s="5" t="s">
        <v>52</v>
      </c>
      <c r="G29" s="12"/>
      <c r="H29" s="2"/>
    </row>
    <row r="30" spans="1:8" x14ac:dyDescent="0.3">
      <c r="A30" s="89" t="s">
        <v>655</v>
      </c>
      <c r="B30" s="2" t="s">
        <v>671</v>
      </c>
      <c r="C30" s="14">
        <v>66.78</v>
      </c>
      <c r="D30" s="14"/>
      <c r="E30" s="14">
        <v>66.78</v>
      </c>
      <c r="F30" s="5">
        <v>108695</v>
      </c>
      <c r="G30" s="1"/>
      <c r="H30" s="2"/>
    </row>
    <row r="31" spans="1:8" x14ac:dyDescent="0.3">
      <c r="A31" s="89" t="s">
        <v>672</v>
      </c>
      <c r="B31" s="2" t="s">
        <v>673</v>
      </c>
      <c r="C31" s="11">
        <v>27</v>
      </c>
      <c r="D31" s="11">
        <v>5.4</v>
      </c>
      <c r="E31" s="11">
        <f>C31+D31</f>
        <v>32.4</v>
      </c>
      <c r="F31" s="5" t="s">
        <v>5</v>
      </c>
      <c r="G31" s="1"/>
      <c r="H31" s="2"/>
    </row>
    <row r="32" spans="1:8" x14ac:dyDescent="0.3">
      <c r="A32" s="89" t="s">
        <v>6</v>
      </c>
      <c r="B32" s="2" t="s">
        <v>648</v>
      </c>
      <c r="C32" s="25">
        <v>65.010000000000005</v>
      </c>
      <c r="D32" s="25">
        <v>13</v>
      </c>
      <c r="E32" s="25">
        <f>C32+D32</f>
        <v>78.010000000000005</v>
      </c>
      <c r="F32" s="5" t="s">
        <v>5</v>
      </c>
      <c r="G32" s="1"/>
      <c r="H32" s="2"/>
    </row>
    <row r="33" spans="1:8" x14ac:dyDescent="0.3">
      <c r="A33" s="89" t="s">
        <v>649</v>
      </c>
      <c r="B33" s="2" t="s">
        <v>674</v>
      </c>
      <c r="C33" s="14">
        <v>13.66</v>
      </c>
      <c r="D33" s="14">
        <v>2.73</v>
      </c>
      <c r="E33" s="14">
        <v>16.39</v>
      </c>
      <c r="F33" s="5">
        <v>108690</v>
      </c>
      <c r="G33" s="1"/>
      <c r="H33" s="2"/>
    </row>
    <row r="34" spans="1:8" x14ac:dyDescent="0.3">
      <c r="A34" s="89" t="s">
        <v>111</v>
      </c>
      <c r="B34" s="2" t="s">
        <v>112</v>
      </c>
      <c r="C34" s="15">
        <v>1875</v>
      </c>
      <c r="D34" s="15"/>
      <c r="E34" s="15">
        <v>1875</v>
      </c>
      <c r="F34" s="5" t="s">
        <v>113</v>
      </c>
      <c r="G34" s="1"/>
      <c r="H34" s="2"/>
    </row>
    <row r="35" spans="1:8" x14ac:dyDescent="0.3">
      <c r="A35" s="89" t="s">
        <v>675</v>
      </c>
      <c r="B35" s="2" t="s">
        <v>676</v>
      </c>
      <c r="C35" s="15">
        <v>112</v>
      </c>
      <c r="D35" s="15"/>
      <c r="E35" s="15">
        <v>112</v>
      </c>
      <c r="F35" s="5">
        <v>108696</v>
      </c>
      <c r="G35" s="1"/>
      <c r="H35" s="2"/>
    </row>
    <row r="36" spans="1:8" x14ac:dyDescent="0.3">
      <c r="A36" s="89" t="s">
        <v>677</v>
      </c>
      <c r="B36" s="2" t="s">
        <v>678</v>
      </c>
      <c r="C36" s="15">
        <v>74.78</v>
      </c>
      <c r="D36" s="15">
        <v>14.96</v>
      </c>
      <c r="E36" s="15">
        <f>C36+D36</f>
        <v>89.740000000000009</v>
      </c>
      <c r="F36" s="5" t="s">
        <v>5</v>
      </c>
      <c r="G36" s="1"/>
      <c r="H36" s="2"/>
    </row>
    <row r="37" spans="1:8" x14ac:dyDescent="0.3">
      <c r="A37" s="18" t="s">
        <v>30</v>
      </c>
      <c r="B37" s="2" t="s">
        <v>31</v>
      </c>
      <c r="C37" s="40">
        <v>10</v>
      </c>
      <c r="D37" s="16">
        <v>2</v>
      </c>
      <c r="E37" s="16">
        <v>12</v>
      </c>
      <c r="F37" s="5" t="s">
        <v>5</v>
      </c>
      <c r="G37" s="1"/>
      <c r="H37" s="2"/>
    </row>
    <row r="38" spans="1:8" x14ac:dyDescent="0.3">
      <c r="A38" s="89" t="s">
        <v>679</v>
      </c>
      <c r="B38" s="2" t="s">
        <v>680</v>
      </c>
      <c r="C38" s="15">
        <v>59.9</v>
      </c>
      <c r="D38" s="15">
        <v>11.98</v>
      </c>
      <c r="E38" s="15">
        <v>71.88</v>
      </c>
      <c r="F38" s="22">
        <v>108697</v>
      </c>
      <c r="G38" s="1"/>
      <c r="H38" s="2"/>
    </row>
    <row r="39" spans="1:8" s="91" customFormat="1" ht="12.7" x14ac:dyDescent="0.25">
      <c r="A39" s="89" t="s">
        <v>681</v>
      </c>
      <c r="B39" s="2" t="s">
        <v>682</v>
      </c>
      <c r="C39" s="15">
        <v>36.79</v>
      </c>
      <c r="D39" s="15">
        <v>1.84</v>
      </c>
      <c r="E39" s="15">
        <v>38.630000000000003</v>
      </c>
      <c r="F39" s="22">
        <v>207326</v>
      </c>
      <c r="G39" s="12"/>
    </row>
    <row r="40" spans="1:8" x14ac:dyDescent="0.3">
      <c r="A40" s="89" t="s">
        <v>111</v>
      </c>
      <c r="B40" s="2" t="s">
        <v>683</v>
      </c>
      <c r="C40" s="15">
        <v>1468.48</v>
      </c>
      <c r="D40" s="15"/>
      <c r="E40" s="15">
        <v>1468.48</v>
      </c>
      <c r="F40" s="22">
        <v>203189</v>
      </c>
      <c r="G40" s="19"/>
      <c r="H40" s="20"/>
    </row>
    <row r="41" spans="1:8" x14ac:dyDescent="0.3">
      <c r="A41" s="89" t="s">
        <v>684</v>
      </c>
      <c r="B41" s="2" t="s">
        <v>685</v>
      </c>
      <c r="C41" s="15">
        <v>193.79</v>
      </c>
      <c r="D41" s="15">
        <v>38.76</v>
      </c>
      <c r="E41" s="15">
        <v>232.55</v>
      </c>
      <c r="F41" s="22">
        <v>203193</v>
      </c>
      <c r="G41" s="19"/>
      <c r="H41" s="20"/>
    </row>
    <row r="42" spans="1:8" x14ac:dyDescent="0.3">
      <c r="A42" s="20"/>
      <c r="B42" s="21"/>
      <c r="C42" s="13">
        <f>SUM(C26:C41)</f>
        <v>4745.04</v>
      </c>
      <c r="D42" s="13">
        <f>SUM(D26:D41)</f>
        <v>134.63</v>
      </c>
      <c r="E42" s="13">
        <f>SUM(E26:E41)</f>
        <v>4879.670000000001</v>
      </c>
      <c r="F42" s="5"/>
      <c r="G42" s="19"/>
      <c r="H42" s="20"/>
    </row>
    <row r="43" spans="1:8" x14ac:dyDescent="0.3">
      <c r="A43" s="88" t="s">
        <v>39</v>
      </c>
      <c r="B43" s="2"/>
      <c r="C43" s="14"/>
      <c r="D43" s="14"/>
      <c r="E43" s="14"/>
      <c r="F43" s="5"/>
      <c r="G43" s="19"/>
      <c r="H43" s="20"/>
    </row>
    <row r="44" spans="1:8" x14ac:dyDescent="0.3">
      <c r="A44" s="89" t="s">
        <v>3</v>
      </c>
      <c r="B44" s="2" t="s">
        <v>642</v>
      </c>
      <c r="C44" s="14">
        <v>182</v>
      </c>
      <c r="D44" s="14"/>
      <c r="E44" s="14">
        <v>182</v>
      </c>
      <c r="F44" s="5" t="s">
        <v>5</v>
      </c>
      <c r="G44" s="1"/>
      <c r="H44" s="2"/>
    </row>
    <row r="45" spans="1:8" x14ac:dyDescent="0.3">
      <c r="A45" s="89" t="s">
        <v>686</v>
      </c>
      <c r="B45" s="2" t="s">
        <v>687</v>
      </c>
      <c r="C45" s="11">
        <v>520</v>
      </c>
      <c r="D45" s="11">
        <v>104</v>
      </c>
      <c r="E45" s="11">
        <f>C45+D45</f>
        <v>624</v>
      </c>
      <c r="F45" s="5">
        <v>108698</v>
      </c>
      <c r="G45" s="1"/>
      <c r="H45" s="2"/>
    </row>
    <row r="46" spans="1:8" x14ac:dyDescent="0.3">
      <c r="A46" s="89" t="s">
        <v>688</v>
      </c>
      <c r="B46" s="2" t="s">
        <v>689</v>
      </c>
      <c r="C46" s="11">
        <v>48.76</v>
      </c>
      <c r="D46" s="11"/>
      <c r="E46" s="11">
        <f>C46+D46</f>
        <v>48.76</v>
      </c>
      <c r="F46" s="23" t="s">
        <v>5</v>
      </c>
      <c r="G46" s="12"/>
      <c r="H46" s="2"/>
    </row>
    <row r="47" spans="1:8" x14ac:dyDescent="0.3">
      <c r="A47" s="89" t="s">
        <v>6</v>
      </c>
      <c r="B47" s="2" t="s">
        <v>648</v>
      </c>
      <c r="C47" s="11">
        <v>65.010000000000005</v>
      </c>
      <c r="D47" s="11">
        <v>13</v>
      </c>
      <c r="E47" s="11">
        <f>C47+D47</f>
        <v>78.010000000000005</v>
      </c>
      <c r="F47" s="23" t="s">
        <v>5</v>
      </c>
      <c r="G47" s="12"/>
      <c r="H47" s="2"/>
    </row>
    <row r="48" spans="1:8" x14ac:dyDescent="0.3">
      <c r="A48" s="89" t="s">
        <v>649</v>
      </c>
      <c r="B48" s="2" t="s">
        <v>690</v>
      </c>
      <c r="C48" s="11">
        <v>50.5</v>
      </c>
      <c r="D48" s="11">
        <v>10.1</v>
      </c>
      <c r="E48" s="11">
        <v>60.6</v>
      </c>
      <c r="F48" s="23">
        <v>108690</v>
      </c>
      <c r="G48" s="12"/>
      <c r="H48" s="2"/>
    </row>
    <row r="49" spans="1:8" x14ac:dyDescent="0.3">
      <c r="A49" s="89" t="s">
        <v>681</v>
      </c>
      <c r="B49" s="2" t="s">
        <v>691</v>
      </c>
      <c r="C49" s="11">
        <v>33.07</v>
      </c>
      <c r="D49" s="11">
        <v>1.74</v>
      </c>
      <c r="E49" s="11">
        <v>34.81</v>
      </c>
      <c r="F49" s="5">
        <v>207326</v>
      </c>
      <c r="G49" s="12"/>
      <c r="H49" s="2"/>
    </row>
    <row r="50" spans="1:8" x14ac:dyDescent="0.3">
      <c r="A50" s="24"/>
      <c r="B50" s="20"/>
      <c r="C50" s="13">
        <f>SUM(C44:C49)</f>
        <v>899.34</v>
      </c>
      <c r="D50" s="13">
        <f>SUM(D44:D49)</f>
        <v>128.84</v>
      </c>
      <c r="E50" s="13">
        <f>SUM(E44:E49)</f>
        <v>1028.18</v>
      </c>
      <c r="F50" s="5"/>
      <c r="G50" s="12"/>
      <c r="H50" s="2"/>
    </row>
    <row r="51" spans="1:8" x14ac:dyDescent="0.3">
      <c r="A51" s="88" t="s">
        <v>46</v>
      </c>
      <c r="B51" s="2"/>
      <c r="C51" s="25"/>
      <c r="D51" s="25"/>
      <c r="E51" s="25"/>
      <c r="F51" s="5"/>
      <c r="G51" s="1"/>
      <c r="H51" s="2"/>
    </row>
    <row r="52" spans="1:8" x14ac:dyDescent="0.3">
      <c r="A52" s="89" t="s">
        <v>459</v>
      </c>
      <c r="B52" s="2" t="s">
        <v>692</v>
      </c>
      <c r="C52" s="25">
        <v>2385</v>
      </c>
      <c r="D52" s="25">
        <v>477</v>
      </c>
      <c r="E52" s="25">
        <v>2862</v>
      </c>
      <c r="F52" s="5">
        <v>108689</v>
      </c>
      <c r="G52" s="1"/>
      <c r="H52" s="2"/>
    </row>
    <row r="53" spans="1:8" x14ac:dyDescent="0.3">
      <c r="A53" s="2"/>
      <c r="B53" s="2"/>
      <c r="C53" s="13">
        <f>C52</f>
        <v>2385</v>
      </c>
      <c r="D53" s="13">
        <f>D52</f>
        <v>477</v>
      </c>
      <c r="E53" s="13">
        <f>E52</f>
        <v>2862</v>
      </c>
      <c r="F53" s="5"/>
      <c r="G53" s="1"/>
      <c r="H53" s="2"/>
    </row>
    <row r="54" spans="1:8" x14ac:dyDescent="0.3">
      <c r="A54" s="88" t="s">
        <v>47</v>
      </c>
      <c r="B54" s="2"/>
      <c r="C54" s="25"/>
      <c r="D54" s="25"/>
      <c r="E54" s="25"/>
      <c r="F54" s="5"/>
      <c r="G54" s="1"/>
      <c r="H54" s="2"/>
    </row>
    <row r="55" spans="1:8" x14ac:dyDescent="0.3">
      <c r="A55" s="89" t="s">
        <v>48</v>
      </c>
      <c r="B55" s="2" t="s">
        <v>693</v>
      </c>
      <c r="C55" s="25">
        <v>25</v>
      </c>
      <c r="D55" s="25">
        <v>5</v>
      </c>
      <c r="E55" s="25">
        <v>30</v>
      </c>
      <c r="F55" s="5">
        <v>207326</v>
      </c>
      <c r="G55" s="1"/>
      <c r="H55" s="2"/>
    </row>
    <row r="56" spans="1:8" x14ac:dyDescent="0.3">
      <c r="A56" s="2"/>
      <c r="B56" s="2"/>
      <c r="C56" s="13">
        <f>SUM(C55:C55)</f>
        <v>25</v>
      </c>
      <c r="D56" s="13">
        <f>SUM(D55:D55)</f>
        <v>5</v>
      </c>
      <c r="E56" s="13">
        <f>SUM(E55:E55)</f>
        <v>30</v>
      </c>
      <c r="F56" s="5"/>
      <c r="G56" s="12"/>
      <c r="H56" s="2"/>
    </row>
    <row r="57" spans="1:8" x14ac:dyDescent="0.3">
      <c r="A57" s="494" t="s">
        <v>53</v>
      </c>
      <c r="B57" s="495"/>
      <c r="C57" s="25"/>
      <c r="D57" s="25"/>
      <c r="E57" s="25"/>
      <c r="F57" s="5"/>
      <c r="G57" s="12"/>
      <c r="H57" s="2"/>
    </row>
    <row r="58" spans="1:8" x14ac:dyDescent="0.3">
      <c r="A58" s="89" t="s">
        <v>694</v>
      </c>
      <c r="B58" s="89" t="s">
        <v>695</v>
      </c>
      <c r="C58" s="25">
        <v>3023.75</v>
      </c>
      <c r="D58" s="25">
        <v>604.75</v>
      </c>
      <c r="E58" s="25">
        <f>C58+D58</f>
        <v>3628.5</v>
      </c>
      <c r="F58" s="5">
        <v>203183</v>
      </c>
      <c r="G58" s="1"/>
      <c r="H58" s="2" t="s">
        <v>10</v>
      </c>
    </row>
    <row r="59" spans="1:8" x14ac:dyDescent="0.3">
      <c r="A59" s="2"/>
      <c r="B59" s="2"/>
      <c r="C59" s="13">
        <f>SUM(C57:C58)</f>
        <v>3023.75</v>
      </c>
      <c r="D59" s="13">
        <f>SUM(D57:D58)</f>
        <v>604.75</v>
      </c>
      <c r="E59" s="13">
        <f>SUM(E57:E58)</f>
        <v>3628.5</v>
      </c>
      <c r="F59" s="5"/>
      <c r="G59" s="1"/>
      <c r="H59" s="2"/>
    </row>
    <row r="60" spans="1:8" x14ac:dyDescent="0.3">
      <c r="A60" s="88" t="s">
        <v>54</v>
      </c>
      <c r="B60" s="2"/>
      <c r="C60" s="25"/>
      <c r="D60" s="25"/>
      <c r="E60" s="25"/>
      <c r="F60" s="5"/>
      <c r="G60" s="1"/>
      <c r="H60" s="2"/>
    </row>
    <row r="61" spans="1:8" x14ac:dyDescent="0.3">
      <c r="A61" s="89" t="s">
        <v>48</v>
      </c>
      <c r="B61" s="2" t="s">
        <v>696</v>
      </c>
      <c r="C61" s="25">
        <v>986</v>
      </c>
      <c r="D61" s="25">
        <v>197.2</v>
      </c>
      <c r="E61" s="25">
        <v>1183.2</v>
      </c>
      <c r="F61" s="5">
        <v>207326</v>
      </c>
      <c r="G61" s="1"/>
      <c r="H61" s="2"/>
    </row>
    <row r="62" spans="1:8" x14ac:dyDescent="0.3">
      <c r="A62" s="89" t="s">
        <v>48</v>
      </c>
      <c r="B62" s="2" t="s">
        <v>697</v>
      </c>
      <c r="C62" s="25">
        <v>180</v>
      </c>
      <c r="D62" s="25">
        <v>36</v>
      </c>
      <c r="E62" s="25">
        <v>216</v>
      </c>
      <c r="F62" s="5">
        <v>203192</v>
      </c>
      <c r="G62" s="12"/>
      <c r="H62" s="2"/>
    </row>
    <row r="63" spans="1:8" x14ac:dyDescent="0.3">
      <c r="A63" s="89" t="s">
        <v>48</v>
      </c>
      <c r="B63" s="2" t="s">
        <v>698</v>
      </c>
      <c r="C63" s="25">
        <v>104</v>
      </c>
      <c r="D63" s="25">
        <v>20.8</v>
      </c>
      <c r="E63" s="25">
        <v>124.8</v>
      </c>
      <c r="F63" s="5">
        <v>203192</v>
      </c>
      <c r="G63" s="1"/>
      <c r="H63" s="2"/>
    </row>
    <row r="64" spans="1:8" x14ac:dyDescent="0.3">
      <c r="A64" s="2"/>
      <c r="B64" s="2"/>
      <c r="C64" s="13">
        <f>SUM(C61:C63)</f>
        <v>1270</v>
      </c>
      <c r="D64" s="13">
        <f>SUM(D61:D63)</f>
        <v>254</v>
      </c>
      <c r="E64" s="13">
        <f>SUM(E61:E63)</f>
        <v>1524</v>
      </c>
      <c r="F64" s="5"/>
      <c r="G64" s="1"/>
      <c r="H64" s="2"/>
    </row>
    <row r="65" spans="1:8" x14ac:dyDescent="0.3">
      <c r="A65" s="88" t="s">
        <v>56</v>
      </c>
      <c r="B65" s="2"/>
      <c r="C65" s="25"/>
      <c r="D65" s="25"/>
      <c r="E65" s="25"/>
      <c r="F65" s="5"/>
      <c r="G65" s="1"/>
      <c r="H65" s="2"/>
    </row>
    <row r="66" spans="1:8" x14ac:dyDescent="0.3">
      <c r="A66" s="89"/>
      <c r="B66" s="2"/>
      <c r="C66" s="14"/>
      <c r="D66" s="14"/>
      <c r="E66" s="14">
        <f>C66+D66</f>
        <v>0</v>
      </c>
      <c r="F66" s="5"/>
      <c r="G66" s="1"/>
      <c r="H66" s="2"/>
    </row>
    <row r="67" spans="1:8" x14ac:dyDescent="0.3">
      <c r="A67" s="89"/>
      <c r="B67" s="21"/>
      <c r="C67" s="13">
        <f>SUM(C66:C66)</f>
        <v>0</v>
      </c>
      <c r="D67" s="13">
        <f>SUM(D66:D66)</f>
        <v>0</v>
      </c>
      <c r="E67" s="13">
        <f>SUM(E66:E66)</f>
        <v>0</v>
      </c>
      <c r="F67" s="5"/>
      <c r="G67" s="12"/>
      <c r="H67" s="2"/>
    </row>
    <row r="68" spans="1:8" x14ac:dyDescent="0.3">
      <c r="A68" s="66"/>
      <c r="B68" s="67"/>
      <c r="C68" s="25"/>
      <c r="D68" s="25"/>
      <c r="E68" s="25"/>
      <c r="F68" s="5"/>
      <c r="G68" s="1"/>
      <c r="H68" s="2"/>
    </row>
    <row r="69" spans="1:8" x14ac:dyDescent="0.3">
      <c r="A69" s="88" t="s">
        <v>57</v>
      </c>
      <c r="B69" s="2"/>
      <c r="C69" s="25"/>
      <c r="D69" s="25"/>
      <c r="E69" s="25"/>
      <c r="F69" s="5"/>
      <c r="G69" s="1"/>
      <c r="H69" s="2"/>
    </row>
    <row r="70" spans="1:8" x14ac:dyDescent="0.3">
      <c r="A70" s="89"/>
      <c r="B70" s="2"/>
      <c r="C70" s="25"/>
      <c r="D70" s="25"/>
      <c r="E70" s="25">
        <f>C70+D70</f>
        <v>0</v>
      </c>
      <c r="F70" s="5"/>
      <c r="G70" s="1"/>
      <c r="H70" s="2"/>
    </row>
    <row r="71" spans="1:8" x14ac:dyDescent="0.3">
      <c r="A71" s="2"/>
      <c r="B71" s="2"/>
      <c r="C71" s="13">
        <f>SUM(C70:C70)</f>
        <v>0</v>
      </c>
      <c r="D71" s="13">
        <f>SUM(D70:D70)</f>
        <v>0</v>
      </c>
      <c r="E71" s="13">
        <f>SUM(E70:E70)</f>
        <v>0</v>
      </c>
      <c r="F71" s="5"/>
      <c r="G71" s="1"/>
      <c r="H71" s="2"/>
    </row>
    <row r="72" spans="1:8" x14ac:dyDescent="0.3">
      <c r="A72" s="88" t="s">
        <v>60</v>
      </c>
      <c r="B72" s="89"/>
      <c r="C72" s="14"/>
      <c r="D72" s="14"/>
      <c r="E72" s="14"/>
      <c r="F72" s="5"/>
      <c r="G72" s="1"/>
      <c r="H72" s="2"/>
    </row>
    <row r="73" spans="1:8" x14ac:dyDescent="0.3">
      <c r="A73" s="89" t="s">
        <v>3</v>
      </c>
      <c r="B73" s="89" t="s">
        <v>4</v>
      </c>
      <c r="C73" s="14">
        <v>524</v>
      </c>
      <c r="D73" s="14"/>
      <c r="E73" s="14">
        <v>524</v>
      </c>
      <c r="F73" s="5" t="s">
        <v>5</v>
      </c>
      <c r="G73" s="1"/>
      <c r="H73" s="2"/>
    </row>
    <row r="74" spans="1:8" x14ac:dyDescent="0.3">
      <c r="A74" s="89" t="s">
        <v>6</v>
      </c>
      <c r="B74" s="2" t="s">
        <v>699</v>
      </c>
      <c r="C74" s="11">
        <v>38.83</v>
      </c>
      <c r="D74" s="11">
        <v>7.77</v>
      </c>
      <c r="E74" s="11">
        <f>C74+D74</f>
        <v>46.599999999999994</v>
      </c>
      <c r="F74" s="5" t="s">
        <v>5</v>
      </c>
      <c r="G74" s="1"/>
      <c r="H74" s="2"/>
    </row>
    <row r="75" spans="1:8" x14ac:dyDescent="0.3">
      <c r="A75" s="89" t="s">
        <v>644</v>
      </c>
      <c r="B75" s="2" t="s">
        <v>645</v>
      </c>
      <c r="C75" s="11">
        <v>36.700000000000003</v>
      </c>
      <c r="D75" s="11">
        <v>7.34</v>
      </c>
      <c r="E75" s="11">
        <f>C75+D75</f>
        <v>44.040000000000006</v>
      </c>
      <c r="F75" s="5" t="s">
        <v>5</v>
      </c>
      <c r="G75" s="12"/>
      <c r="H75" s="2"/>
    </row>
    <row r="76" spans="1:8" x14ac:dyDescent="0.3">
      <c r="A76" s="89" t="s">
        <v>6</v>
      </c>
      <c r="B76" s="2" t="s">
        <v>648</v>
      </c>
      <c r="C76" s="11">
        <v>14.5</v>
      </c>
      <c r="D76" s="11">
        <v>2.9</v>
      </c>
      <c r="E76" s="11">
        <f>C76+D76</f>
        <v>17.399999999999999</v>
      </c>
      <c r="F76" s="5" t="s">
        <v>5</v>
      </c>
      <c r="G76" s="12"/>
      <c r="H76" s="2"/>
    </row>
    <row r="77" spans="1:8" x14ac:dyDescent="0.3">
      <c r="A77" s="89" t="s">
        <v>686</v>
      </c>
      <c r="B77" s="2" t="s">
        <v>700</v>
      </c>
      <c r="C77" s="11">
        <v>410</v>
      </c>
      <c r="D77" s="11">
        <v>82</v>
      </c>
      <c r="E77" s="14">
        <f>C77+D77</f>
        <v>492</v>
      </c>
      <c r="F77" s="5">
        <v>108698</v>
      </c>
      <c r="G77" s="12"/>
      <c r="H77" s="2"/>
    </row>
    <row r="78" spans="1:8" x14ac:dyDescent="0.3">
      <c r="A78" s="89" t="s">
        <v>649</v>
      </c>
      <c r="B78" s="2" t="s">
        <v>701</v>
      </c>
      <c r="C78" s="11">
        <v>14.24</v>
      </c>
      <c r="D78" s="11">
        <v>2.85</v>
      </c>
      <c r="E78" s="14">
        <f>C78+D78</f>
        <v>17.09</v>
      </c>
      <c r="F78" s="5">
        <v>108690</v>
      </c>
      <c r="G78" s="12"/>
      <c r="H78" s="2"/>
    </row>
    <row r="79" spans="1:8" x14ac:dyDescent="0.3">
      <c r="A79" s="2"/>
      <c r="B79" s="2"/>
      <c r="C79" s="13">
        <f>SUM(C73:C78)</f>
        <v>1038.2700000000002</v>
      </c>
      <c r="D79" s="13">
        <f>SUM(D73:D78)</f>
        <v>102.85999999999999</v>
      </c>
      <c r="E79" s="13">
        <f>SUM(E73:E78)</f>
        <v>1141.1299999999999</v>
      </c>
      <c r="F79" s="5"/>
      <c r="G79" s="12"/>
      <c r="H79" s="2"/>
    </row>
    <row r="80" spans="1:8" x14ac:dyDescent="0.3">
      <c r="A80" s="88" t="s">
        <v>63</v>
      </c>
      <c r="B80" s="2"/>
      <c r="C80" s="14"/>
      <c r="D80" s="14"/>
      <c r="E80" s="14"/>
      <c r="F80" s="5"/>
      <c r="G80" s="12"/>
      <c r="H80" s="2"/>
    </row>
    <row r="81" spans="1:8" x14ac:dyDescent="0.3">
      <c r="A81" s="89" t="s">
        <v>3</v>
      </c>
      <c r="B81" s="2" t="s">
        <v>4</v>
      </c>
      <c r="C81" s="14">
        <v>348</v>
      </c>
      <c r="D81" s="14"/>
      <c r="E81" s="14">
        <v>348</v>
      </c>
      <c r="F81" s="5" t="s">
        <v>5</v>
      </c>
      <c r="G81" s="1"/>
      <c r="H81" s="2"/>
    </row>
    <row r="82" spans="1:8" x14ac:dyDescent="0.3">
      <c r="A82" s="89" t="s">
        <v>3</v>
      </c>
      <c r="B82" s="2" t="s">
        <v>4</v>
      </c>
      <c r="C82" s="14">
        <v>161</v>
      </c>
      <c r="D82" s="14"/>
      <c r="E82" s="14">
        <v>161</v>
      </c>
      <c r="F82" s="5" t="s">
        <v>5</v>
      </c>
      <c r="G82" s="1"/>
      <c r="H82" s="2"/>
    </row>
    <row r="83" spans="1:8" x14ac:dyDescent="0.3">
      <c r="A83" s="89" t="s">
        <v>3</v>
      </c>
      <c r="B83" s="2" t="s">
        <v>4</v>
      </c>
      <c r="C83" s="14">
        <v>96</v>
      </c>
      <c r="D83" s="14"/>
      <c r="E83" s="14">
        <v>96</v>
      </c>
      <c r="F83" s="5" t="s">
        <v>5</v>
      </c>
      <c r="G83" s="1"/>
      <c r="H83" s="2"/>
    </row>
    <row r="84" spans="1:8" x14ac:dyDescent="0.3">
      <c r="A84" s="89" t="s">
        <v>127</v>
      </c>
      <c r="B84" s="2" t="s">
        <v>702</v>
      </c>
      <c r="C84" s="11">
        <v>2.29</v>
      </c>
      <c r="D84" s="11">
        <v>0.46</v>
      </c>
      <c r="E84" s="11">
        <f>C84+D84</f>
        <v>2.75</v>
      </c>
      <c r="F84" s="5">
        <v>203184</v>
      </c>
      <c r="G84" s="1"/>
      <c r="H84" s="2"/>
    </row>
    <row r="85" spans="1:8" x14ac:dyDescent="0.3">
      <c r="A85" s="89" t="s">
        <v>653</v>
      </c>
      <c r="B85" s="2" t="s">
        <v>703</v>
      </c>
      <c r="C85" s="11">
        <v>21.01</v>
      </c>
      <c r="D85" s="11">
        <v>4.2</v>
      </c>
      <c r="E85" s="11">
        <f>C85+D85</f>
        <v>25.21</v>
      </c>
      <c r="F85" s="5" t="s">
        <v>5</v>
      </c>
      <c r="G85" s="1"/>
      <c r="H85" s="2"/>
    </row>
    <row r="86" spans="1:8" x14ac:dyDescent="0.3">
      <c r="A86" s="89" t="s">
        <v>48</v>
      </c>
      <c r="B86" s="2" t="s">
        <v>704</v>
      </c>
      <c r="C86" s="11">
        <v>350</v>
      </c>
      <c r="D86" s="11">
        <v>70</v>
      </c>
      <c r="E86" s="11">
        <v>420</v>
      </c>
      <c r="F86" s="5">
        <v>203182</v>
      </c>
      <c r="G86" s="12"/>
      <c r="H86" s="2"/>
    </row>
    <row r="87" spans="1:8" x14ac:dyDescent="0.3">
      <c r="A87" s="89" t="s">
        <v>705</v>
      </c>
      <c r="B87" s="2" t="s">
        <v>706</v>
      </c>
      <c r="C87" s="11">
        <v>38.56</v>
      </c>
      <c r="D87" s="11"/>
      <c r="E87" s="11">
        <v>38.56</v>
      </c>
      <c r="F87" s="23">
        <v>108700</v>
      </c>
      <c r="G87" s="12"/>
      <c r="H87" s="2"/>
    </row>
    <row r="88" spans="1:8" x14ac:dyDescent="0.3">
      <c r="A88" s="24"/>
      <c r="B88" s="20"/>
      <c r="C88" s="13">
        <f>SUM(C81:C87)</f>
        <v>1016.8599999999999</v>
      </c>
      <c r="D88" s="13">
        <f>SUM(D81:D87)</f>
        <v>74.66</v>
      </c>
      <c r="E88" s="13">
        <f>SUM(E81:E87)</f>
        <v>1091.52</v>
      </c>
      <c r="F88" s="5"/>
      <c r="G88" s="1"/>
      <c r="H88" s="2"/>
    </row>
    <row r="89" spans="1:8" x14ac:dyDescent="0.3">
      <c r="A89" s="27" t="s">
        <v>66</v>
      </c>
      <c r="B89" s="20"/>
      <c r="C89" s="25"/>
      <c r="D89" s="25"/>
      <c r="E89" s="25"/>
      <c r="F89" s="5"/>
      <c r="G89" s="12"/>
      <c r="H89" s="2"/>
    </row>
    <row r="90" spans="1:8" x14ac:dyDescent="0.3">
      <c r="A90" s="24" t="s">
        <v>707</v>
      </c>
      <c r="B90" s="28" t="s">
        <v>708</v>
      </c>
      <c r="C90" s="25">
        <v>313.33</v>
      </c>
      <c r="D90" s="25">
        <v>62.67</v>
      </c>
      <c r="E90" s="25">
        <f>C90+D90</f>
        <v>376</v>
      </c>
      <c r="F90" s="5">
        <v>203185</v>
      </c>
      <c r="G90" s="1"/>
      <c r="H90" s="2"/>
    </row>
    <row r="91" spans="1:8" x14ac:dyDescent="0.3">
      <c r="A91" s="24"/>
      <c r="B91" s="20"/>
      <c r="C91" s="13">
        <f>SUM(C90:C90)</f>
        <v>313.33</v>
      </c>
      <c r="D91" s="13">
        <f>SUM(D90:D90)</f>
        <v>62.67</v>
      </c>
      <c r="E91" s="13">
        <f>SUM(E90:E90)</f>
        <v>376</v>
      </c>
      <c r="F91" s="5"/>
      <c r="G91" s="12"/>
      <c r="H91" s="2"/>
    </row>
    <row r="92" spans="1:8" x14ac:dyDescent="0.3">
      <c r="A92" s="29" t="s">
        <v>69</v>
      </c>
      <c r="B92" s="20"/>
      <c r="C92" s="25"/>
      <c r="D92" s="25"/>
      <c r="E92" s="25"/>
      <c r="F92" s="5"/>
      <c r="G92" s="1"/>
      <c r="H92" s="2"/>
    </row>
    <row r="93" spans="1:8" x14ac:dyDescent="0.3">
      <c r="A93" s="24"/>
      <c r="B93" s="28"/>
      <c r="C93" s="25"/>
      <c r="D93" s="25"/>
      <c r="E93" s="25">
        <f>C93+D93</f>
        <v>0</v>
      </c>
      <c r="F93" s="5"/>
      <c r="G93" s="1"/>
      <c r="H93" s="2"/>
    </row>
    <row r="94" spans="1:8" x14ac:dyDescent="0.3">
      <c r="A94" s="24"/>
      <c r="B94" s="20"/>
      <c r="C94" s="13">
        <f>SUM(C93:C93)</f>
        <v>0</v>
      </c>
      <c r="D94" s="13">
        <f>SUM(D93:D93)</f>
        <v>0</v>
      </c>
      <c r="E94" s="13">
        <f>SUM(E93:E93)</f>
        <v>0</v>
      </c>
      <c r="F94" s="5"/>
      <c r="G94" s="1"/>
      <c r="H94" s="2"/>
    </row>
    <row r="95" spans="1:8" x14ac:dyDescent="0.3">
      <c r="A95" s="88" t="s">
        <v>72</v>
      </c>
      <c r="B95" s="21"/>
      <c r="C95" s="14"/>
      <c r="D95" s="14"/>
      <c r="E95" s="14"/>
      <c r="F95" s="17"/>
      <c r="G95" s="1"/>
      <c r="H95" s="2"/>
    </row>
    <row r="96" spans="1:8" x14ac:dyDescent="0.3">
      <c r="A96" s="89" t="s">
        <v>715</v>
      </c>
      <c r="B96" s="2" t="s">
        <v>709</v>
      </c>
      <c r="C96" s="15">
        <v>45.46</v>
      </c>
      <c r="D96" s="15"/>
      <c r="E96" s="15">
        <f>C96+D96</f>
        <v>45.46</v>
      </c>
      <c r="F96" s="17" t="s">
        <v>710</v>
      </c>
      <c r="G96" s="1"/>
      <c r="H96" s="2"/>
    </row>
    <row r="97" spans="1:8" x14ac:dyDescent="0.3">
      <c r="A97" s="89" t="s">
        <v>711</v>
      </c>
      <c r="B97" s="2" t="s">
        <v>712</v>
      </c>
      <c r="C97" s="15">
        <v>236</v>
      </c>
      <c r="D97" s="15">
        <v>47.2</v>
      </c>
      <c r="E97" s="15">
        <v>283.2</v>
      </c>
      <c r="F97" s="17">
        <v>203186</v>
      </c>
      <c r="G97" s="1"/>
      <c r="H97" s="2"/>
    </row>
    <row r="98" spans="1:8" x14ac:dyDescent="0.3">
      <c r="A98" s="88"/>
      <c r="B98" s="21"/>
      <c r="C98" s="13">
        <f>SUM(C96:C97)</f>
        <v>281.45999999999998</v>
      </c>
      <c r="D98" s="13">
        <f>SUM(D96:D97)</f>
        <v>47.2</v>
      </c>
      <c r="E98" s="13">
        <f>SUM(E96:E97)</f>
        <v>328.65999999999997</v>
      </c>
      <c r="F98" s="5"/>
      <c r="G98" s="1"/>
      <c r="H98" s="2"/>
    </row>
    <row r="99" spans="1:8" x14ac:dyDescent="0.3">
      <c r="A99" s="30" t="s">
        <v>73</v>
      </c>
      <c r="B99" s="30"/>
      <c r="C99" s="14"/>
      <c r="D99" s="14"/>
      <c r="E99" s="14"/>
      <c r="F99" s="5"/>
      <c r="G99" s="1"/>
      <c r="H99" s="2"/>
    </row>
    <row r="100" spans="1:8" ht="13.1" customHeight="1" x14ac:dyDescent="0.3">
      <c r="A100" s="89" t="s">
        <v>653</v>
      </c>
      <c r="B100" s="2" t="s">
        <v>713</v>
      </c>
      <c r="C100" s="11">
        <v>28.02</v>
      </c>
      <c r="D100" s="11">
        <v>5.6</v>
      </c>
      <c r="E100" s="11">
        <f>C100+D100</f>
        <v>33.619999999999997</v>
      </c>
      <c r="F100" s="5" t="s">
        <v>5</v>
      </c>
      <c r="G100" s="1"/>
      <c r="H100" s="2"/>
    </row>
    <row r="101" spans="1:8" x14ac:dyDescent="0.3">
      <c r="A101" s="2"/>
      <c r="B101" s="2"/>
      <c r="C101" s="13">
        <f>SUM(C100:C100)</f>
        <v>28.02</v>
      </c>
      <c r="D101" s="13">
        <f>SUM(D100:D100)</f>
        <v>5.6</v>
      </c>
      <c r="E101" s="13">
        <f>SUM(E100:E100)</f>
        <v>33.619999999999997</v>
      </c>
      <c r="F101" s="5"/>
      <c r="G101" s="12"/>
      <c r="H101" s="2"/>
    </row>
    <row r="102" spans="1:8" x14ac:dyDescent="0.3">
      <c r="A102" s="88" t="s">
        <v>89</v>
      </c>
      <c r="B102" s="2"/>
      <c r="C102" s="25"/>
      <c r="D102" s="25"/>
      <c r="E102" s="25"/>
      <c r="F102" s="36"/>
      <c r="G102" s="1"/>
      <c r="H102" s="2"/>
    </row>
    <row r="103" spans="1:8" x14ac:dyDescent="0.3">
      <c r="A103" s="33" t="s">
        <v>90</v>
      </c>
      <c r="B103" s="34" t="s">
        <v>141</v>
      </c>
      <c r="C103" s="35">
        <v>14929.74</v>
      </c>
      <c r="D103" s="35"/>
      <c r="E103" s="35">
        <v>14929.74</v>
      </c>
      <c r="F103" s="36" t="s">
        <v>92</v>
      </c>
      <c r="G103" s="1"/>
      <c r="H103" s="2"/>
    </row>
    <row r="104" spans="1:8" x14ac:dyDescent="0.3">
      <c r="A104" s="33" t="s">
        <v>93</v>
      </c>
      <c r="B104" s="34" t="s">
        <v>142</v>
      </c>
      <c r="C104" s="35">
        <v>4055.5</v>
      </c>
      <c r="D104" s="35"/>
      <c r="E104" s="35">
        <v>4055.5</v>
      </c>
      <c r="F104" s="36">
        <v>203191</v>
      </c>
      <c r="G104" s="1"/>
      <c r="H104" s="2"/>
    </row>
    <row r="105" spans="1:8" x14ac:dyDescent="0.3">
      <c r="A105" s="33" t="s">
        <v>95</v>
      </c>
      <c r="B105" s="34" t="s">
        <v>143</v>
      </c>
      <c r="C105" s="35">
        <v>5269.37</v>
      </c>
      <c r="D105" s="35"/>
      <c r="E105" s="35">
        <v>5269.37</v>
      </c>
      <c r="F105" s="5">
        <v>203190</v>
      </c>
      <c r="G105" s="1"/>
      <c r="H105" s="2"/>
    </row>
    <row r="106" spans="1:8" x14ac:dyDescent="0.3">
      <c r="A106" s="2"/>
      <c r="B106" s="2"/>
      <c r="C106" s="13">
        <f>SUM(C103:C105)</f>
        <v>24254.609999999997</v>
      </c>
      <c r="D106" s="13">
        <v>0</v>
      </c>
      <c r="E106" s="13">
        <f>SUM(E103:E105)</f>
        <v>24254.609999999997</v>
      </c>
      <c r="F106" s="5"/>
      <c r="G106" s="1"/>
      <c r="H106" s="2"/>
    </row>
    <row r="107" spans="1:8" x14ac:dyDescent="0.3">
      <c r="A107" s="2"/>
      <c r="B107" s="2"/>
      <c r="C107" s="31"/>
      <c r="D107" s="31"/>
      <c r="E107" s="31"/>
      <c r="F107" s="5"/>
      <c r="G107" s="1"/>
      <c r="H107" s="2"/>
    </row>
    <row r="108" spans="1:8" x14ac:dyDescent="0.3">
      <c r="A108" s="2"/>
      <c r="B108" s="32" t="s">
        <v>75</v>
      </c>
      <c r="C108" s="13">
        <f>C13+C24+C42+C50+C53+C56+C59+C64+C67+C71+C79+C88+C91+C98+C101+C106</f>
        <v>43620.85</v>
      </c>
      <c r="D108" s="13">
        <f>D13+D24+D42+D50+D53+D56+D59+D64+D67+D71+D79+D88+D91+D94+D98+D101+D106</f>
        <v>2634.9199999999996</v>
      </c>
      <c r="E108" s="13">
        <f>E13+E24+E42+E50+E53+E56+E59+E64+E67+E71+E79+E88+E91+E94+E98+E101+E106</f>
        <v>46255.770000000004</v>
      </c>
      <c r="F108" s="5"/>
      <c r="G108" s="1"/>
      <c r="H108" s="2"/>
    </row>
    <row r="109" spans="1:8" x14ac:dyDescent="0.3">
      <c r="A109" s="42"/>
      <c r="B109" s="20"/>
      <c r="C109" s="26"/>
      <c r="D109" s="26"/>
      <c r="E109" s="26"/>
      <c r="F109" s="5"/>
      <c r="G109" s="1"/>
      <c r="H109" s="2"/>
    </row>
    <row r="110" spans="1:8" x14ac:dyDescent="0.3">
      <c r="A110" s="89"/>
      <c r="B110" s="2"/>
      <c r="C110" s="15"/>
      <c r="D110" s="4"/>
      <c r="E110" s="4"/>
      <c r="F110" s="5"/>
      <c r="G110" s="1"/>
      <c r="H110" s="2"/>
    </row>
    <row r="111" spans="1:8" x14ac:dyDescent="0.3">
      <c r="A111" s="89"/>
      <c r="B111" s="2"/>
      <c r="C111" s="15"/>
      <c r="D111" s="4"/>
      <c r="E111" s="4"/>
      <c r="F111" s="5"/>
      <c r="G111" s="1"/>
      <c r="H111" s="2"/>
    </row>
    <row r="112" spans="1:8" x14ac:dyDescent="0.3">
      <c r="A112" s="56"/>
      <c r="B112" s="2"/>
      <c r="C112" s="15"/>
      <c r="D112" s="4"/>
      <c r="E112" s="4"/>
      <c r="F112" s="5"/>
      <c r="G112" s="1"/>
      <c r="H112" s="2"/>
    </row>
    <row r="113" spans="1:8" x14ac:dyDescent="0.3">
      <c r="A113" s="42"/>
      <c r="B113" s="44"/>
      <c r="C113" s="15"/>
      <c r="D113" s="4"/>
      <c r="E113" s="4"/>
      <c r="F113" s="5"/>
      <c r="G113" s="1"/>
      <c r="H113" s="2"/>
    </row>
    <row r="114" spans="1:8" x14ac:dyDescent="0.3">
      <c r="A114" s="42"/>
      <c r="B114" s="44"/>
      <c r="C114" s="15"/>
      <c r="D114" s="4"/>
      <c r="E114" s="4"/>
      <c r="F114" s="5"/>
      <c r="G114" s="1"/>
      <c r="H114" s="2"/>
    </row>
    <row r="115" spans="1:8" x14ac:dyDescent="0.3">
      <c r="A115" s="42"/>
      <c r="B115" s="44"/>
      <c r="C115" s="15"/>
      <c r="D115" s="4"/>
      <c r="E115" s="4"/>
      <c r="F115" s="5"/>
      <c r="G115" s="1"/>
      <c r="H115" s="2"/>
    </row>
    <row r="116" spans="1:8" x14ac:dyDescent="0.3">
      <c r="A116" s="42"/>
      <c r="B116" s="44"/>
      <c r="C116" s="15"/>
      <c r="D116" s="4"/>
      <c r="E116" s="4"/>
      <c r="F116" s="5"/>
      <c r="G116" s="1"/>
      <c r="H116" s="2"/>
    </row>
    <row r="117" spans="1:8" x14ac:dyDescent="0.3">
      <c r="A117" s="85"/>
      <c r="B117" s="2"/>
      <c r="C117" s="4"/>
      <c r="D117" s="4"/>
      <c r="E117" s="4"/>
      <c r="F117" s="5"/>
      <c r="G117" s="1"/>
      <c r="H117" s="2"/>
    </row>
    <row r="118" spans="1:8" x14ac:dyDescent="0.3">
      <c r="A118" s="2"/>
      <c r="B118" s="2"/>
      <c r="C118" s="4"/>
      <c r="D118" s="4"/>
      <c r="E118" s="4"/>
      <c r="F118" s="5"/>
      <c r="G118" s="1"/>
      <c r="H118" s="2"/>
    </row>
    <row r="119" spans="1:8" x14ac:dyDescent="0.3">
      <c r="A119" s="2"/>
      <c r="B119" s="2"/>
      <c r="C119" s="4"/>
      <c r="D119" s="4"/>
      <c r="E119" s="4"/>
      <c r="F119" s="5"/>
      <c r="G119" s="1"/>
      <c r="H119" s="2"/>
    </row>
    <row r="120" spans="1:8" x14ac:dyDescent="0.3">
      <c r="A120" s="2"/>
      <c r="B120" s="2"/>
      <c r="C120" s="4"/>
      <c r="D120" s="4"/>
      <c r="E120" s="4"/>
      <c r="F120" s="5"/>
      <c r="G120" s="1"/>
      <c r="H120" s="2"/>
    </row>
    <row r="121" spans="1:8" x14ac:dyDescent="0.3">
      <c r="A121" s="2"/>
      <c r="B121" s="2"/>
      <c r="C121" s="4"/>
      <c r="D121" s="4"/>
      <c r="E121" s="4"/>
      <c r="F121" s="5"/>
      <c r="G121" s="1"/>
      <c r="H121" s="2"/>
    </row>
    <row r="122" spans="1:8" x14ac:dyDescent="0.3">
      <c r="A122" s="2"/>
      <c r="B122" s="2"/>
      <c r="C122" s="4"/>
      <c r="D122" s="4"/>
      <c r="E122" s="4"/>
      <c r="F122" s="5"/>
      <c r="G122" s="1"/>
      <c r="H122" s="2"/>
    </row>
    <row r="123" spans="1:8" x14ac:dyDescent="0.3">
      <c r="A123" s="2"/>
      <c r="B123" s="2"/>
      <c r="C123" s="4"/>
      <c r="D123" s="4"/>
      <c r="E123" s="4"/>
      <c r="F123" s="5"/>
      <c r="G123" s="1"/>
      <c r="H123" s="2"/>
    </row>
    <row r="124" spans="1:8" x14ac:dyDescent="0.3">
      <c r="A124" s="2"/>
      <c r="B124" s="2"/>
      <c r="C124" s="4"/>
      <c r="D124" s="4"/>
      <c r="E124" s="4"/>
      <c r="F124" s="5"/>
      <c r="G124" s="1"/>
      <c r="H124" s="2"/>
    </row>
    <row r="125" spans="1:8" x14ac:dyDescent="0.3">
      <c r="A125" s="2"/>
      <c r="B125" s="2"/>
      <c r="C125" s="4"/>
      <c r="D125" s="4"/>
      <c r="E125" s="4"/>
      <c r="F125" s="5"/>
      <c r="G125" s="1"/>
      <c r="H125" s="2"/>
    </row>
    <row r="126" spans="1:8" x14ac:dyDescent="0.3">
      <c r="A126" s="2"/>
      <c r="B126" s="2"/>
      <c r="C126" s="4"/>
      <c r="D126" s="4"/>
      <c r="E126" s="4"/>
      <c r="G126" s="1"/>
      <c r="H126" s="2"/>
    </row>
    <row r="127" spans="1:8" x14ac:dyDescent="0.3">
      <c r="G127" s="1"/>
      <c r="H127" s="2"/>
    </row>
  </sheetData>
  <mergeCells count="2">
    <mergeCell ref="A1:F1"/>
    <mergeCell ref="A57:B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opLeftCell="A43" workbookViewId="0">
      <selection activeCell="B19" sqref="B19"/>
    </sheetView>
  </sheetViews>
  <sheetFormatPr defaultRowHeight="14.4" x14ac:dyDescent="0.3"/>
  <cols>
    <col min="1" max="1" width="28.59765625" customWidth="1"/>
    <col min="2" max="2" width="32.09765625" bestFit="1" customWidth="1"/>
    <col min="3" max="3" width="13.69921875" customWidth="1"/>
    <col min="4" max="4" width="11.69921875" customWidth="1"/>
    <col min="5" max="5" width="12.8984375" customWidth="1"/>
    <col min="6" max="6" width="8.69921875" style="94" customWidth="1"/>
    <col min="256" max="256" width="3.8984375" bestFit="1" customWidth="1"/>
    <col min="257" max="257" width="28.59765625" customWidth="1"/>
    <col min="258" max="258" width="32.09765625" bestFit="1" customWidth="1"/>
    <col min="259" max="259" width="13.69921875" customWidth="1"/>
    <col min="260" max="260" width="11.69921875" customWidth="1"/>
    <col min="261" max="261" width="12.8984375" customWidth="1"/>
    <col min="262" max="262" width="8.69921875" customWidth="1"/>
    <col min="512" max="512" width="3.8984375" bestFit="1" customWidth="1"/>
    <col min="513" max="513" width="28.59765625" customWidth="1"/>
    <col min="514" max="514" width="32.09765625" bestFit="1" customWidth="1"/>
    <col min="515" max="515" width="13.69921875" customWidth="1"/>
    <col min="516" max="516" width="11.69921875" customWidth="1"/>
    <col min="517" max="517" width="12.8984375" customWidth="1"/>
    <col min="518" max="518" width="8.69921875" customWidth="1"/>
    <col min="768" max="768" width="3.8984375" bestFit="1" customWidth="1"/>
    <col min="769" max="769" width="28.59765625" customWidth="1"/>
    <col min="770" max="770" width="32.09765625" bestFit="1" customWidth="1"/>
    <col min="771" max="771" width="13.69921875" customWidth="1"/>
    <col min="772" max="772" width="11.69921875" customWidth="1"/>
    <col min="773" max="773" width="12.8984375" customWidth="1"/>
    <col min="774" max="774" width="8.69921875" customWidth="1"/>
    <col min="1024" max="1024" width="3.8984375" bestFit="1" customWidth="1"/>
    <col min="1025" max="1025" width="28.59765625" customWidth="1"/>
    <col min="1026" max="1026" width="32.09765625" bestFit="1" customWidth="1"/>
    <col min="1027" max="1027" width="13.69921875" customWidth="1"/>
    <col min="1028" max="1028" width="11.69921875" customWidth="1"/>
    <col min="1029" max="1029" width="12.8984375" customWidth="1"/>
    <col min="1030" max="1030" width="8.69921875" customWidth="1"/>
    <col min="1280" max="1280" width="3.8984375" bestFit="1" customWidth="1"/>
    <col min="1281" max="1281" width="28.59765625" customWidth="1"/>
    <col min="1282" max="1282" width="32.09765625" bestFit="1" customWidth="1"/>
    <col min="1283" max="1283" width="13.69921875" customWidth="1"/>
    <col min="1284" max="1284" width="11.69921875" customWidth="1"/>
    <col min="1285" max="1285" width="12.8984375" customWidth="1"/>
    <col min="1286" max="1286" width="8.69921875" customWidth="1"/>
    <col min="1536" max="1536" width="3.8984375" bestFit="1" customWidth="1"/>
    <col min="1537" max="1537" width="28.59765625" customWidth="1"/>
    <col min="1538" max="1538" width="32.09765625" bestFit="1" customWidth="1"/>
    <col min="1539" max="1539" width="13.69921875" customWidth="1"/>
    <col min="1540" max="1540" width="11.69921875" customWidth="1"/>
    <col min="1541" max="1541" width="12.8984375" customWidth="1"/>
    <col min="1542" max="1542" width="8.69921875" customWidth="1"/>
    <col min="1792" max="1792" width="3.8984375" bestFit="1" customWidth="1"/>
    <col min="1793" max="1793" width="28.59765625" customWidth="1"/>
    <col min="1794" max="1794" width="32.09765625" bestFit="1" customWidth="1"/>
    <col min="1795" max="1795" width="13.69921875" customWidth="1"/>
    <col min="1796" max="1796" width="11.69921875" customWidth="1"/>
    <col min="1797" max="1797" width="12.8984375" customWidth="1"/>
    <col min="1798" max="1798" width="8.69921875" customWidth="1"/>
    <col min="2048" max="2048" width="3.8984375" bestFit="1" customWidth="1"/>
    <col min="2049" max="2049" width="28.59765625" customWidth="1"/>
    <col min="2050" max="2050" width="32.09765625" bestFit="1" customWidth="1"/>
    <col min="2051" max="2051" width="13.69921875" customWidth="1"/>
    <col min="2052" max="2052" width="11.69921875" customWidth="1"/>
    <col min="2053" max="2053" width="12.8984375" customWidth="1"/>
    <col min="2054" max="2054" width="8.69921875" customWidth="1"/>
    <col min="2304" max="2304" width="3.8984375" bestFit="1" customWidth="1"/>
    <col min="2305" max="2305" width="28.59765625" customWidth="1"/>
    <col min="2306" max="2306" width="32.09765625" bestFit="1" customWidth="1"/>
    <col min="2307" max="2307" width="13.69921875" customWidth="1"/>
    <col min="2308" max="2308" width="11.69921875" customWidth="1"/>
    <col min="2309" max="2309" width="12.8984375" customWidth="1"/>
    <col min="2310" max="2310" width="8.69921875" customWidth="1"/>
    <col min="2560" max="2560" width="3.8984375" bestFit="1" customWidth="1"/>
    <col min="2561" max="2561" width="28.59765625" customWidth="1"/>
    <col min="2562" max="2562" width="32.09765625" bestFit="1" customWidth="1"/>
    <col min="2563" max="2563" width="13.69921875" customWidth="1"/>
    <col min="2564" max="2564" width="11.69921875" customWidth="1"/>
    <col min="2565" max="2565" width="12.8984375" customWidth="1"/>
    <col min="2566" max="2566" width="8.69921875" customWidth="1"/>
    <col min="2816" max="2816" width="3.8984375" bestFit="1" customWidth="1"/>
    <col min="2817" max="2817" width="28.59765625" customWidth="1"/>
    <col min="2818" max="2818" width="32.09765625" bestFit="1" customWidth="1"/>
    <col min="2819" max="2819" width="13.69921875" customWidth="1"/>
    <col min="2820" max="2820" width="11.69921875" customWidth="1"/>
    <col min="2821" max="2821" width="12.8984375" customWidth="1"/>
    <col min="2822" max="2822" width="8.69921875" customWidth="1"/>
    <col min="3072" max="3072" width="3.8984375" bestFit="1" customWidth="1"/>
    <col min="3073" max="3073" width="28.59765625" customWidth="1"/>
    <col min="3074" max="3074" width="32.09765625" bestFit="1" customWidth="1"/>
    <col min="3075" max="3075" width="13.69921875" customWidth="1"/>
    <col min="3076" max="3076" width="11.69921875" customWidth="1"/>
    <col min="3077" max="3077" width="12.8984375" customWidth="1"/>
    <col min="3078" max="3078" width="8.69921875" customWidth="1"/>
    <col min="3328" max="3328" width="3.8984375" bestFit="1" customWidth="1"/>
    <col min="3329" max="3329" width="28.59765625" customWidth="1"/>
    <col min="3330" max="3330" width="32.09765625" bestFit="1" customWidth="1"/>
    <col min="3331" max="3331" width="13.69921875" customWidth="1"/>
    <col min="3332" max="3332" width="11.69921875" customWidth="1"/>
    <col min="3333" max="3333" width="12.8984375" customWidth="1"/>
    <col min="3334" max="3334" width="8.69921875" customWidth="1"/>
    <col min="3584" max="3584" width="3.8984375" bestFit="1" customWidth="1"/>
    <col min="3585" max="3585" width="28.59765625" customWidth="1"/>
    <col min="3586" max="3586" width="32.09765625" bestFit="1" customWidth="1"/>
    <col min="3587" max="3587" width="13.69921875" customWidth="1"/>
    <col min="3588" max="3588" width="11.69921875" customWidth="1"/>
    <col min="3589" max="3589" width="12.8984375" customWidth="1"/>
    <col min="3590" max="3590" width="8.69921875" customWidth="1"/>
    <col min="3840" max="3840" width="3.8984375" bestFit="1" customWidth="1"/>
    <col min="3841" max="3841" width="28.59765625" customWidth="1"/>
    <col min="3842" max="3842" width="32.09765625" bestFit="1" customWidth="1"/>
    <col min="3843" max="3843" width="13.69921875" customWidth="1"/>
    <col min="3844" max="3844" width="11.69921875" customWidth="1"/>
    <col min="3845" max="3845" width="12.8984375" customWidth="1"/>
    <col min="3846" max="3846" width="8.69921875" customWidth="1"/>
    <col min="4096" max="4096" width="3.8984375" bestFit="1" customWidth="1"/>
    <col min="4097" max="4097" width="28.59765625" customWidth="1"/>
    <col min="4098" max="4098" width="32.09765625" bestFit="1" customWidth="1"/>
    <col min="4099" max="4099" width="13.69921875" customWidth="1"/>
    <col min="4100" max="4100" width="11.69921875" customWidth="1"/>
    <col min="4101" max="4101" width="12.8984375" customWidth="1"/>
    <col min="4102" max="4102" width="8.69921875" customWidth="1"/>
    <col min="4352" max="4352" width="3.8984375" bestFit="1" customWidth="1"/>
    <col min="4353" max="4353" width="28.59765625" customWidth="1"/>
    <col min="4354" max="4354" width="32.09765625" bestFit="1" customWidth="1"/>
    <col min="4355" max="4355" width="13.69921875" customWidth="1"/>
    <col min="4356" max="4356" width="11.69921875" customWidth="1"/>
    <col min="4357" max="4357" width="12.8984375" customWidth="1"/>
    <col min="4358" max="4358" width="8.69921875" customWidth="1"/>
    <col min="4608" max="4608" width="3.8984375" bestFit="1" customWidth="1"/>
    <col min="4609" max="4609" width="28.59765625" customWidth="1"/>
    <col min="4610" max="4610" width="32.09765625" bestFit="1" customWidth="1"/>
    <col min="4611" max="4611" width="13.69921875" customWidth="1"/>
    <col min="4612" max="4612" width="11.69921875" customWidth="1"/>
    <col min="4613" max="4613" width="12.8984375" customWidth="1"/>
    <col min="4614" max="4614" width="8.69921875" customWidth="1"/>
    <col min="4864" max="4864" width="3.8984375" bestFit="1" customWidth="1"/>
    <col min="4865" max="4865" width="28.59765625" customWidth="1"/>
    <col min="4866" max="4866" width="32.09765625" bestFit="1" customWidth="1"/>
    <col min="4867" max="4867" width="13.69921875" customWidth="1"/>
    <col min="4868" max="4868" width="11.69921875" customWidth="1"/>
    <col min="4869" max="4869" width="12.8984375" customWidth="1"/>
    <col min="4870" max="4870" width="8.69921875" customWidth="1"/>
    <col min="5120" max="5120" width="3.8984375" bestFit="1" customWidth="1"/>
    <col min="5121" max="5121" width="28.59765625" customWidth="1"/>
    <col min="5122" max="5122" width="32.09765625" bestFit="1" customWidth="1"/>
    <col min="5123" max="5123" width="13.69921875" customWidth="1"/>
    <col min="5124" max="5124" width="11.69921875" customWidth="1"/>
    <col min="5125" max="5125" width="12.8984375" customWidth="1"/>
    <col min="5126" max="5126" width="8.69921875" customWidth="1"/>
    <col min="5376" max="5376" width="3.8984375" bestFit="1" customWidth="1"/>
    <col min="5377" max="5377" width="28.59765625" customWidth="1"/>
    <col min="5378" max="5378" width="32.09765625" bestFit="1" customWidth="1"/>
    <col min="5379" max="5379" width="13.69921875" customWidth="1"/>
    <col min="5380" max="5380" width="11.69921875" customWidth="1"/>
    <col min="5381" max="5381" width="12.8984375" customWidth="1"/>
    <col min="5382" max="5382" width="8.69921875" customWidth="1"/>
    <col min="5632" max="5632" width="3.8984375" bestFit="1" customWidth="1"/>
    <col min="5633" max="5633" width="28.59765625" customWidth="1"/>
    <col min="5634" max="5634" width="32.09765625" bestFit="1" customWidth="1"/>
    <col min="5635" max="5635" width="13.69921875" customWidth="1"/>
    <col min="5636" max="5636" width="11.69921875" customWidth="1"/>
    <col min="5637" max="5637" width="12.8984375" customWidth="1"/>
    <col min="5638" max="5638" width="8.69921875" customWidth="1"/>
    <col min="5888" max="5888" width="3.8984375" bestFit="1" customWidth="1"/>
    <col min="5889" max="5889" width="28.59765625" customWidth="1"/>
    <col min="5890" max="5890" width="32.09765625" bestFit="1" customWidth="1"/>
    <col min="5891" max="5891" width="13.69921875" customWidth="1"/>
    <col min="5892" max="5892" width="11.69921875" customWidth="1"/>
    <col min="5893" max="5893" width="12.8984375" customWidth="1"/>
    <col min="5894" max="5894" width="8.69921875" customWidth="1"/>
    <col min="6144" max="6144" width="3.8984375" bestFit="1" customWidth="1"/>
    <col min="6145" max="6145" width="28.59765625" customWidth="1"/>
    <col min="6146" max="6146" width="32.09765625" bestFit="1" customWidth="1"/>
    <col min="6147" max="6147" width="13.69921875" customWidth="1"/>
    <col min="6148" max="6148" width="11.69921875" customWidth="1"/>
    <col min="6149" max="6149" width="12.8984375" customWidth="1"/>
    <col min="6150" max="6150" width="8.69921875" customWidth="1"/>
    <col min="6400" max="6400" width="3.8984375" bestFit="1" customWidth="1"/>
    <col min="6401" max="6401" width="28.59765625" customWidth="1"/>
    <col min="6402" max="6402" width="32.09765625" bestFit="1" customWidth="1"/>
    <col min="6403" max="6403" width="13.69921875" customWidth="1"/>
    <col min="6404" max="6404" width="11.69921875" customWidth="1"/>
    <col min="6405" max="6405" width="12.8984375" customWidth="1"/>
    <col min="6406" max="6406" width="8.69921875" customWidth="1"/>
    <col min="6656" max="6656" width="3.8984375" bestFit="1" customWidth="1"/>
    <col min="6657" max="6657" width="28.59765625" customWidth="1"/>
    <col min="6658" max="6658" width="32.09765625" bestFit="1" customWidth="1"/>
    <col min="6659" max="6659" width="13.69921875" customWidth="1"/>
    <col min="6660" max="6660" width="11.69921875" customWidth="1"/>
    <col min="6661" max="6661" width="12.8984375" customWidth="1"/>
    <col min="6662" max="6662" width="8.69921875" customWidth="1"/>
    <col min="6912" max="6912" width="3.8984375" bestFit="1" customWidth="1"/>
    <col min="6913" max="6913" width="28.59765625" customWidth="1"/>
    <col min="6914" max="6914" width="32.09765625" bestFit="1" customWidth="1"/>
    <col min="6915" max="6915" width="13.69921875" customWidth="1"/>
    <col min="6916" max="6916" width="11.69921875" customWidth="1"/>
    <col min="6917" max="6917" width="12.8984375" customWidth="1"/>
    <col min="6918" max="6918" width="8.69921875" customWidth="1"/>
    <col min="7168" max="7168" width="3.8984375" bestFit="1" customWidth="1"/>
    <col min="7169" max="7169" width="28.59765625" customWidth="1"/>
    <col min="7170" max="7170" width="32.09765625" bestFit="1" customWidth="1"/>
    <col min="7171" max="7171" width="13.69921875" customWidth="1"/>
    <col min="7172" max="7172" width="11.69921875" customWidth="1"/>
    <col min="7173" max="7173" width="12.8984375" customWidth="1"/>
    <col min="7174" max="7174" width="8.69921875" customWidth="1"/>
    <col min="7424" max="7424" width="3.8984375" bestFit="1" customWidth="1"/>
    <col min="7425" max="7425" width="28.59765625" customWidth="1"/>
    <col min="7426" max="7426" width="32.09765625" bestFit="1" customWidth="1"/>
    <col min="7427" max="7427" width="13.69921875" customWidth="1"/>
    <col min="7428" max="7428" width="11.69921875" customWidth="1"/>
    <col min="7429" max="7429" width="12.8984375" customWidth="1"/>
    <col min="7430" max="7430" width="8.69921875" customWidth="1"/>
    <col min="7680" max="7680" width="3.8984375" bestFit="1" customWidth="1"/>
    <col min="7681" max="7681" width="28.59765625" customWidth="1"/>
    <col min="7682" max="7682" width="32.09765625" bestFit="1" customWidth="1"/>
    <col min="7683" max="7683" width="13.69921875" customWidth="1"/>
    <col min="7684" max="7684" width="11.69921875" customWidth="1"/>
    <col min="7685" max="7685" width="12.8984375" customWidth="1"/>
    <col min="7686" max="7686" width="8.69921875" customWidth="1"/>
    <col min="7936" max="7936" width="3.8984375" bestFit="1" customWidth="1"/>
    <col min="7937" max="7937" width="28.59765625" customWidth="1"/>
    <col min="7938" max="7938" width="32.09765625" bestFit="1" customWidth="1"/>
    <col min="7939" max="7939" width="13.69921875" customWidth="1"/>
    <col min="7940" max="7940" width="11.69921875" customWidth="1"/>
    <col min="7941" max="7941" width="12.8984375" customWidth="1"/>
    <col min="7942" max="7942" width="8.69921875" customWidth="1"/>
    <col min="8192" max="8192" width="3.8984375" bestFit="1" customWidth="1"/>
    <col min="8193" max="8193" width="28.59765625" customWidth="1"/>
    <col min="8194" max="8194" width="32.09765625" bestFit="1" customWidth="1"/>
    <col min="8195" max="8195" width="13.69921875" customWidth="1"/>
    <col min="8196" max="8196" width="11.69921875" customWidth="1"/>
    <col min="8197" max="8197" width="12.8984375" customWidth="1"/>
    <col min="8198" max="8198" width="8.69921875" customWidth="1"/>
    <col min="8448" max="8448" width="3.8984375" bestFit="1" customWidth="1"/>
    <col min="8449" max="8449" width="28.59765625" customWidth="1"/>
    <col min="8450" max="8450" width="32.09765625" bestFit="1" customWidth="1"/>
    <col min="8451" max="8451" width="13.69921875" customWidth="1"/>
    <col min="8452" max="8452" width="11.69921875" customWidth="1"/>
    <col min="8453" max="8453" width="12.8984375" customWidth="1"/>
    <col min="8454" max="8454" width="8.69921875" customWidth="1"/>
    <col min="8704" max="8704" width="3.8984375" bestFit="1" customWidth="1"/>
    <col min="8705" max="8705" width="28.59765625" customWidth="1"/>
    <col min="8706" max="8706" width="32.09765625" bestFit="1" customWidth="1"/>
    <col min="8707" max="8707" width="13.69921875" customWidth="1"/>
    <col min="8708" max="8708" width="11.69921875" customWidth="1"/>
    <col min="8709" max="8709" width="12.8984375" customWidth="1"/>
    <col min="8710" max="8710" width="8.69921875" customWidth="1"/>
    <col min="8960" max="8960" width="3.8984375" bestFit="1" customWidth="1"/>
    <col min="8961" max="8961" width="28.59765625" customWidth="1"/>
    <col min="8962" max="8962" width="32.09765625" bestFit="1" customWidth="1"/>
    <col min="8963" max="8963" width="13.69921875" customWidth="1"/>
    <col min="8964" max="8964" width="11.69921875" customWidth="1"/>
    <col min="8965" max="8965" width="12.8984375" customWidth="1"/>
    <col min="8966" max="8966" width="8.69921875" customWidth="1"/>
    <col min="9216" max="9216" width="3.8984375" bestFit="1" customWidth="1"/>
    <col min="9217" max="9217" width="28.59765625" customWidth="1"/>
    <col min="9218" max="9218" width="32.09765625" bestFit="1" customWidth="1"/>
    <col min="9219" max="9219" width="13.69921875" customWidth="1"/>
    <col min="9220" max="9220" width="11.69921875" customWidth="1"/>
    <col min="9221" max="9221" width="12.8984375" customWidth="1"/>
    <col min="9222" max="9222" width="8.69921875" customWidth="1"/>
    <col min="9472" max="9472" width="3.8984375" bestFit="1" customWidth="1"/>
    <col min="9473" max="9473" width="28.59765625" customWidth="1"/>
    <col min="9474" max="9474" width="32.09765625" bestFit="1" customWidth="1"/>
    <col min="9475" max="9475" width="13.69921875" customWidth="1"/>
    <col min="9476" max="9476" width="11.69921875" customWidth="1"/>
    <col min="9477" max="9477" width="12.8984375" customWidth="1"/>
    <col min="9478" max="9478" width="8.69921875" customWidth="1"/>
    <col min="9728" max="9728" width="3.8984375" bestFit="1" customWidth="1"/>
    <col min="9729" max="9729" width="28.59765625" customWidth="1"/>
    <col min="9730" max="9730" width="32.09765625" bestFit="1" customWidth="1"/>
    <col min="9731" max="9731" width="13.69921875" customWidth="1"/>
    <col min="9732" max="9732" width="11.69921875" customWidth="1"/>
    <col min="9733" max="9733" width="12.8984375" customWidth="1"/>
    <col min="9734" max="9734" width="8.69921875" customWidth="1"/>
    <col min="9984" max="9984" width="3.8984375" bestFit="1" customWidth="1"/>
    <col min="9985" max="9985" width="28.59765625" customWidth="1"/>
    <col min="9986" max="9986" width="32.09765625" bestFit="1" customWidth="1"/>
    <col min="9987" max="9987" width="13.69921875" customWidth="1"/>
    <col min="9988" max="9988" width="11.69921875" customWidth="1"/>
    <col min="9989" max="9989" width="12.8984375" customWidth="1"/>
    <col min="9990" max="9990" width="8.69921875" customWidth="1"/>
    <col min="10240" max="10240" width="3.8984375" bestFit="1" customWidth="1"/>
    <col min="10241" max="10241" width="28.59765625" customWidth="1"/>
    <col min="10242" max="10242" width="32.09765625" bestFit="1" customWidth="1"/>
    <col min="10243" max="10243" width="13.69921875" customWidth="1"/>
    <col min="10244" max="10244" width="11.69921875" customWidth="1"/>
    <col min="10245" max="10245" width="12.8984375" customWidth="1"/>
    <col min="10246" max="10246" width="8.69921875" customWidth="1"/>
    <col min="10496" max="10496" width="3.8984375" bestFit="1" customWidth="1"/>
    <col min="10497" max="10497" width="28.59765625" customWidth="1"/>
    <col min="10498" max="10498" width="32.09765625" bestFit="1" customWidth="1"/>
    <col min="10499" max="10499" width="13.69921875" customWidth="1"/>
    <col min="10500" max="10500" width="11.69921875" customWidth="1"/>
    <col min="10501" max="10501" width="12.8984375" customWidth="1"/>
    <col min="10502" max="10502" width="8.69921875" customWidth="1"/>
    <col min="10752" max="10752" width="3.8984375" bestFit="1" customWidth="1"/>
    <col min="10753" max="10753" width="28.59765625" customWidth="1"/>
    <col min="10754" max="10754" width="32.09765625" bestFit="1" customWidth="1"/>
    <col min="10755" max="10755" width="13.69921875" customWidth="1"/>
    <col min="10756" max="10756" width="11.69921875" customWidth="1"/>
    <col min="10757" max="10757" width="12.8984375" customWidth="1"/>
    <col min="10758" max="10758" width="8.69921875" customWidth="1"/>
    <col min="11008" max="11008" width="3.8984375" bestFit="1" customWidth="1"/>
    <col min="11009" max="11009" width="28.59765625" customWidth="1"/>
    <col min="11010" max="11010" width="32.09765625" bestFit="1" customWidth="1"/>
    <col min="11011" max="11011" width="13.69921875" customWidth="1"/>
    <col min="11012" max="11012" width="11.69921875" customWidth="1"/>
    <col min="11013" max="11013" width="12.8984375" customWidth="1"/>
    <col min="11014" max="11014" width="8.69921875" customWidth="1"/>
    <col min="11264" max="11264" width="3.8984375" bestFit="1" customWidth="1"/>
    <col min="11265" max="11265" width="28.59765625" customWidth="1"/>
    <col min="11266" max="11266" width="32.09765625" bestFit="1" customWidth="1"/>
    <col min="11267" max="11267" width="13.69921875" customWidth="1"/>
    <col min="11268" max="11268" width="11.69921875" customWidth="1"/>
    <col min="11269" max="11269" width="12.8984375" customWidth="1"/>
    <col min="11270" max="11270" width="8.69921875" customWidth="1"/>
    <col min="11520" max="11520" width="3.8984375" bestFit="1" customWidth="1"/>
    <col min="11521" max="11521" width="28.59765625" customWidth="1"/>
    <col min="11522" max="11522" width="32.09765625" bestFit="1" customWidth="1"/>
    <col min="11523" max="11523" width="13.69921875" customWidth="1"/>
    <col min="11524" max="11524" width="11.69921875" customWidth="1"/>
    <col min="11525" max="11525" width="12.8984375" customWidth="1"/>
    <col min="11526" max="11526" width="8.69921875" customWidth="1"/>
    <col min="11776" max="11776" width="3.8984375" bestFit="1" customWidth="1"/>
    <col min="11777" max="11777" width="28.59765625" customWidth="1"/>
    <col min="11778" max="11778" width="32.09765625" bestFit="1" customWidth="1"/>
    <col min="11779" max="11779" width="13.69921875" customWidth="1"/>
    <col min="11780" max="11780" width="11.69921875" customWidth="1"/>
    <col min="11781" max="11781" width="12.8984375" customWidth="1"/>
    <col min="11782" max="11782" width="8.69921875" customWidth="1"/>
    <col min="12032" max="12032" width="3.8984375" bestFit="1" customWidth="1"/>
    <col min="12033" max="12033" width="28.59765625" customWidth="1"/>
    <col min="12034" max="12034" width="32.09765625" bestFit="1" customWidth="1"/>
    <col min="12035" max="12035" width="13.69921875" customWidth="1"/>
    <col min="12036" max="12036" width="11.69921875" customWidth="1"/>
    <col min="12037" max="12037" width="12.8984375" customWidth="1"/>
    <col min="12038" max="12038" width="8.69921875" customWidth="1"/>
    <col min="12288" max="12288" width="3.8984375" bestFit="1" customWidth="1"/>
    <col min="12289" max="12289" width="28.59765625" customWidth="1"/>
    <col min="12290" max="12290" width="32.09765625" bestFit="1" customWidth="1"/>
    <col min="12291" max="12291" width="13.69921875" customWidth="1"/>
    <col min="12292" max="12292" width="11.69921875" customWidth="1"/>
    <col min="12293" max="12293" width="12.8984375" customWidth="1"/>
    <col min="12294" max="12294" width="8.69921875" customWidth="1"/>
    <col min="12544" max="12544" width="3.8984375" bestFit="1" customWidth="1"/>
    <col min="12545" max="12545" width="28.59765625" customWidth="1"/>
    <col min="12546" max="12546" width="32.09765625" bestFit="1" customWidth="1"/>
    <col min="12547" max="12547" width="13.69921875" customWidth="1"/>
    <col min="12548" max="12548" width="11.69921875" customWidth="1"/>
    <col min="12549" max="12549" width="12.8984375" customWidth="1"/>
    <col min="12550" max="12550" width="8.69921875" customWidth="1"/>
    <col min="12800" max="12800" width="3.8984375" bestFit="1" customWidth="1"/>
    <col min="12801" max="12801" width="28.59765625" customWidth="1"/>
    <col min="12802" max="12802" width="32.09765625" bestFit="1" customWidth="1"/>
    <col min="12803" max="12803" width="13.69921875" customWidth="1"/>
    <col min="12804" max="12804" width="11.69921875" customWidth="1"/>
    <col min="12805" max="12805" width="12.8984375" customWidth="1"/>
    <col min="12806" max="12806" width="8.69921875" customWidth="1"/>
    <col min="13056" max="13056" width="3.8984375" bestFit="1" customWidth="1"/>
    <col min="13057" max="13057" width="28.59765625" customWidth="1"/>
    <col min="13058" max="13058" width="32.09765625" bestFit="1" customWidth="1"/>
    <col min="13059" max="13059" width="13.69921875" customWidth="1"/>
    <col min="13060" max="13060" width="11.69921875" customWidth="1"/>
    <col min="13061" max="13061" width="12.8984375" customWidth="1"/>
    <col min="13062" max="13062" width="8.69921875" customWidth="1"/>
    <col min="13312" max="13312" width="3.8984375" bestFit="1" customWidth="1"/>
    <col min="13313" max="13313" width="28.59765625" customWidth="1"/>
    <col min="13314" max="13314" width="32.09765625" bestFit="1" customWidth="1"/>
    <col min="13315" max="13315" width="13.69921875" customWidth="1"/>
    <col min="13316" max="13316" width="11.69921875" customWidth="1"/>
    <col min="13317" max="13317" width="12.8984375" customWidth="1"/>
    <col min="13318" max="13318" width="8.69921875" customWidth="1"/>
    <col min="13568" max="13568" width="3.8984375" bestFit="1" customWidth="1"/>
    <col min="13569" max="13569" width="28.59765625" customWidth="1"/>
    <col min="13570" max="13570" width="32.09765625" bestFit="1" customWidth="1"/>
    <col min="13571" max="13571" width="13.69921875" customWidth="1"/>
    <col min="13572" max="13572" width="11.69921875" customWidth="1"/>
    <col min="13573" max="13573" width="12.8984375" customWidth="1"/>
    <col min="13574" max="13574" width="8.69921875" customWidth="1"/>
    <col min="13824" max="13824" width="3.8984375" bestFit="1" customWidth="1"/>
    <col min="13825" max="13825" width="28.59765625" customWidth="1"/>
    <col min="13826" max="13826" width="32.09765625" bestFit="1" customWidth="1"/>
    <col min="13827" max="13827" width="13.69921875" customWidth="1"/>
    <col min="13828" max="13828" width="11.69921875" customWidth="1"/>
    <col min="13829" max="13829" width="12.8984375" customWidth="1"/>
    <col min="13830" max="13830" width="8.69921875" customWidth="1"/>
    <col min="14080" max="14080" width="3.8984375" bestFit="1" customWidth="1"/>
    <col min="14081" max="14081" width="28.59765625" customWidth="1"/>
    <col min="14082" max="14082" width="32.09765625" bestFit="1" customWidth="1"/>
    <col min="14083" max="14083" width="13.69921875" customWidth="1"/>
    <col min="14084" max="14084" width="11.69921875" customWidth="1"/>
    <col min="14085" max="14085" width="12.8984375" customWidth="1"/>
    <col min="14086" max="14086" width="8.69921875" customWidth="1"/>
    <col min="14336" max="14336" width="3.8984375" bestFit="1" customWidth="1"/>
    <col min="14337" max="14337" width="28.59765625" customWidth="1"/>
    <col min="14338" max="14338" width="32.09765625" bestFit="1" customWidth="1"/>
    <col min="14339" max="14339" width="13.69921875" customWidth="1"/>
    <col min="14340" max="14340" width="11.69921875" customWidth="1"/>
    <col min="14341" max="14341" width="12.8984375" customWidth="1"/>
    <col min="14342" max="14342" width="8.69921875" customWidth="1"/>
    <col min="14592" max="14592" width="3.8984375" bestFit="1" customWidth="1"/>
    <col min="14593" max="14593" width="28.59765625" customWidth="1"/>
    <col min="14594" max="14594" width="32.09765625" bestFit="1" customWidth="1"/>
    <col min="14595" max="14595" width="13.69921875" customWidth="1"/>
    <col min="14596" max="14596" width="11.69921875" customWidth="1"/>
    <col min="14597" max="14597" width="12.8984375" customWidth="1"/>
    <col min="14598" max="14598" width="8.69921875" customWidth="1"/>
    <col min="14848" max="14848" width="3.8984375" bestFit="1" customWidth="1"/>
    <col min="14849" max="14849" width="28.59765625" customWidth="1"/>
    <col min="14850" max="14850" width="32.09765625" bestFit="1" customWidth="1"/>
    <col min="14851" max="14851" width="13.69921875" customWidth="1"/>
    <col min="14852" max="14852" width="11.69921875" customWidth="1"/>
    <col min="14853" max="14853" width="12.8984375" customWidth="1"/>
    <col min="14854" max="14854" width="8.69921875" customWidth="1"/>
    <col min="15104" max="15104" width="3.8984375" bestFit="1" customWidth="1"/>
    <col min="15105" max="15105" width="28.59765625" customWidth="1"/>
    <col min="15106" max="15106" width="32.09765625" bestFit="1" customWidth="1"/>
    <col min="15107" max="15107" width="13.69921875" customWidth="1"/>
    <col min="15108" max="15108" width="11.69921875" customWidth="1"/>
    <col min="15109" max="15109" width="12.8984375" customWidth="1"/>
    <col min="15110" max="15110" width="8.69921875" customWidth="1"/>
    <col min="15360" max="15360" width="3.8984375" bestFit="1" customWidth="1"/>
    <col min="15361" max="15361" width="28.59765625" customWidth="1"/>
    <col min="15362" max="15362" width="32.09765625" bestFit="1" customWidth="1"/>
    <col min="15363" max="15363" width="13.69921875" customWidth="1"/>
    <col min="15364" max="15364" width="11.69921875" customWidth="1"/>
    <col min="15365" max="15365" width="12.8984375" customWidth="1"/>
    <col min="15366" max="15366" width="8.69921875" customWidth="1"/>
    <col min="15616" max="15616" width="3.8984375" bestFit="1" customWidth="1"/>
    <col min="15617" max="15617" width="28.59765625" customWidth="1"/>
    <col min="15618" max="15618" width="32.09765625" bestFit="1" customWidth="1"/>
    <col min="15619" max="15619" width="13.69921875" customWidth="1"/>
    <col min="15620" max="15620" width="11.69921875" customWidth="1"/>
    <col min="15621" max="15621" width="12.8984375" customWidth="1"/>
    <col min="15622" max="15622" width="8.69921875" customWidth="1"/>
    <col min="15872" max="15872" width="3.8984375" bestFit="1" customWidth="1"/>
    <col min="15873" max="15873" width="28.59765625" customWidth="1"/>
    <col min="15874" max="15874" width="32.09765625" bestFit="1" customWidth="1"/>
    <col min="15875" max="15875" width="13.69921875" customWidth="1"/>
    <col min="15876" max="15876" width="11.69921875" customWidth="1"/>
    <col min="15877" max="15877" width="12.8984375" customWidth="1"/>
    <col min="15878" max="15878" width="8.69921875" customWidth="1"/>
    <col min="16128" max="16128" width="3.8984375" bestFit="1" customWidth="1"/>
    <col min="16129" max="16129" width="28.59765625" customWidth="1"/>
    <col min="16130" max="16130" width="32.09765625" bestFit="1" customWidth="1"/>
    <col min="16131" max="16131" width="13.69921875" customWidth="1"/>
    <col min="16132" max="16132" width="11.69921875" customWidth="1"/>
    <col min="16133" max="16133" width="12.8984375" customWidth="1"/>
    <col min="16134" max="16134" width="8.69921875" customWidth="1"/>
  </cols>
  <sheetData>
    <row r="1" spans="1:8" x14ac:dyDescent="0.3">
      <c r="A1" s="493" t="s">
        <v>200</v>
      </c>
      <c r="B1" s="493"/>
      <c r="C1" s="493"/>
      <c r="D1" s="493"/>
      <c r="E1" s="493"/>
      <c r="F1" s="493"/>
      <c r="G1" s="1"/>
      <c r="H1" s="2"/>
    </row>
    <row r="2" spans="1:8" x14ac:dyDescent="0.3">
      <c r="A2" s="2"/>
      <c r="B2" s="3">
        <v>43009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92" t="s">
        <v>1</v>
      </c>
      <c r="B4" s="2"/>
      <c r="C4" s="8" t="s">
        <v>201</v>
      </c>
      <c r="D4" s="8" t="s">
        <v>202</v>
      </c>
      <c r="E4" s="8" t="s">
        <v>203</v>
      </c>
      <c r="F4" s="95" t="s">
        <v>435</v>
      </c>
      <c r="G4" s="1"/>
      <c r="H4" s="2"/>
    </row>
    <row r="5" spans="1:8" x14ac:dyDescent="0.3">
      <c r="A5" s="93" t="s">
        <v>3</v>
      </c>
      <c r="B5" s="2" t="s">
        <v>769</v>
      </c>
      <c r="C5" s="65">
        <v>583</v>
      </c>
      <c r="D5" s="65"/>
      <c r="E5" s="65">
        <v>583</v>
      </c>
      <c r="F5" s="5" t="s">
        <v>5</v>
      </c>
      <c r="G5" s="1"/>
      <c r="H5" s="2"/>
    </row>
    <row r="6" spans="1:8" x14ac:dyDescent="0.3">
      <c r="A6" s="93" t="s">
        <v>6</v>
      </c>
      <c r="B6" s="2" t="s">
        <v>770</v>
      </c>
      <c r="C6" s="11">
        <v>20.260000000000002</v>
      </c>
      <c r="D6" s="11">
        <v>4.0599999999999996</v>
      </c>
      <c r="E6" s="11">
        <v>24.32</v>
      </c>
      <c r="F6" s="5" t="s">
        <v>5</v>
      </c>
      <c r="G6" s="12"/>
      <c r="H6" s="2"/>
    </row>
    <row r="7" spans="1:8" x14ac:dyDescent="0.3">
      <c r="A7" s="93" t="s">
        <v>6</v>
      </c>
      <c r="B7" s="2" t="s">
        <v>771</v>
      </c>
      <c r="C7" s="11">
        <v>46.03</v>
      </c>
      <c r="D7" s="11">
        <v>9.2100000000000009</v>
      </c>
      <c r="E7" s="11">
        <v>55.24</v>
      </c>
      <c r="F7" s="5" t="s">
        <v>5</v>
      </c>
      <c r="G7" s="12"/>
      <c r="H7" s="2"/>
    </row>
    <row r="8" spans="1:8" x14ac:dyDescent="0.3">
      <c r="A8" s="93" t="s">
        <v>651</v>
      </c>
      <c r="B8" s="2" t="s">
        <v>652</v>
      </c>
      <c r="C8" s="11">
        <v>28.76</v>
      </c>
      <c r="D8" s="11">
        <v>5.76</v>
      </c>
      <c r="E8" s="11">
        <v>34.520000000000003</v>
      </c>
      <c r="F8" s="5">
        <v>203198</v>
      </c>
      <c r="G8" s="12"/>
      <c r="H8" s="2"/>
    </row>
    <row r="9" spans="1:8" x14ac:dyDescent="0.3">
      <c r="A9" s="93" t="s">
        <v>653</v>
      </c>
      <c r="B9" s="2" t="s">
        <v>654</v>
      </c>
      <c r="C9" s="11">
        <v>15</v>
      </c>
      <c r="D9" s="11">
        <v>3</v>
      </c>
      <c r="E9" s="11">
        <v>18</v>
      </c>
      <c r="F9" s="5" t="s">
        <v>5</v>
      </c>
      <c r="G9" s="12"/>
      <c r="H9" s="2"/>
    </row>
    <row r="10" spans="1:8" x14ac:dyDescent="0.3">
      <c r="A10" s="93" t="s">
        <v>688</v>
      </c>
      <c r="B10" s="2" t="s">
        <v>716</v>
      </c>
      <c r="C10" s="11">
        <v>79.37</v>
      </c>
      <c r="D10" s="11">
        <v>15.87</v>
      </c>
      <c r="E10" s="11">
        <v>95.24</v>
      </c>
      <c r="F10" s="5" t="s">
        <v>5</v>
      </c>
      <c r="G10" s="12"/>
      <c r="H10" s="2"/>
    </row>
    <row r="11" spans="1:8" x14ac:dyDescent="0.3">
      <c r="A11" s="93" t="s">
        <v>660</v>
      </c>
      <c r="B11" s="2" t="s">
        <v>717</v>
      </c>
      <c r="C11" s="11">
        <v>82.96</v>
      </c>
      <c r="D11" s="11">
        <v>16.59</v>
      </c>
      <c r="E11" s="11">
        <f>SUM(C11:D11)</f>
        <v>99.55</v>
      </c>
      <c r="F11" s="5">
        <v>203199</v>
      </c>
      <c r="G11" s="12"/>
      <c r="H11" s="2"/>
    </row>
    <row r="12" spans="1:8" x14ac:dyDescent="0.3">
      <c r="A12" s="2"/>
      <c r="B12" s="2"/>
      <c r="C12" s="13">
        <f>SUM(C5:C11)</f>
        <v>855.38</v>
      </c>
      <c r="D12" s="13">
        <f>SUM(D5:D11)</f>
        <v>54.489999999999995</v>
      </c>
      <c r="E12" s="13">
        <f>SUM(E5:E11)</f>
        <v>909.87</v>
      </c>
      <c r="F12" s="5"/>
      <c r="G12" s="1"/>
      <c r="H12" s="2" t="s">
        <v>10</v>
      </c>
    </row>
    <row r="13" spans="1:8" x14ac:dyDescent="0.3">
      <c r="A13" s="92" t="s">
        <v>11</v>
      </c>
      <c r="B13" s="2"/>
      <c r="C13" s="14"/>
      <c r="D13" s="14"/>
      <c r="E13" s="14"/>
      <c r="F13" s="5"/>
      <c r="G13" s="1"/>
      <c r="H13" s="2"/>
    </row>
    <row r="14" spans="1:8" x14ac:dyDescent="0.3">
      <c r="A14" s="93" t="s">
        <v>649</v>
      </c>
      <c r="B14" s="2" t="s">
        <v>659</v>
      </c>
      <c r="C14" s="15">
        <v>48.17</v>
      </c>
      <c r="D14" s="15">
        <v>9.64</v>
      </c>
      <c r="E14" s="15">
        <v>57.81</v>
      </c>
      <c r="F14" s="17">
        <v>203200</v>
      </c>
      <c r="G14" s="1"/>
      <c r="H14" s="2"/>
    </row>
    <row r="15" spans="1:8" s="2" customFormat="1" ht="12.7" x14ac:dyDescent="0.25">
      <c r="A15" s="93" t="s">
        <v>12</v>
      </c>
      <c r="B15" s="2" t="s">
        <v>13</v>
      </c>
      <c r="C15" s="15">
        <v>9.0500000000000007</v>
      </c>
      <c r="D15" s="15"/>
      <c r="E15" s="15">
        <v>9.0500000000000007</v>
      </c>
      <c r="F15" s="5" t="s">
        <v>5</v>
      </c>
      <c r="G15" s="1"/>
    </row>
    <row r="16" spans="1:8" s="2" customFormat="1" ht="12.7" x14ac:dyDescent="0.25">
      <c r="A16" s="93" t="s">
        <v>660</v>
      </c>
      <c r="B16" s="2" t="s">
        <v>198</v>
      </c>
      <c r="C16" s="15">
        <v>65.36</v>
      </c>
      <c r="D16" s="15">
        <v>13.07</v>
      </c>
      <c r="E16" s="15">
        <v>78.430000000000007</v>
      </c>
      <c r="F16" s="5">
        <v>203199</v>
      </c>
      <c r="G16" s="1"/>
    </row>
    <row r="17" spans="1:8" x14ac:dyDescent="0.3">
      <c r="A17" s="93" t="s">
        <v>661</v>
      </c>
      <c r="B17" s="2" t="s">
        <v>19</v>
      </c>
      <c r="C17" s="16">
        <v>81.91</v>
      </c>
      <c r="D17" s="16">
        <v>16.38</v>
      </c>
      <c r="E17" s="96">
        <f>SUM(C17:D17)</f>
        <v>98.289999999999992</v>
      </c>
      <c r="F17" s="17" t="s">
        <v>5</v>
      </c>
      <c r="G17" s="1"/>
      <c r="H17" s="2"/>
    </row>
    <row r="18" spans="1:8" x14ac:dyDescent="0.3">
      <c r="A18" s="93" t="s">
        <v>653</v>
      </c>
      <c r="B18" s="2" t="s">
        <v>662</v>
      </c>
      <c r="C18" s="15">
        <v>89.62</v>
      </c>
      <c r="D18" s="15">
        <v>17.93</v>
      </c>
      <c r="E18" s="15">
        <v>107.55</v>
      </c>
      <c r="F18" s="17" t="s">
        <v>5</v>
      </c>
      <c r="G18" s="1"/>
      <c r="H18" s="2"/>
    </row>
    <row r="19" spans="1:8" x14ac:dyDescent="0.3">
      <c r="A19" s="93" t="s">
        <v>90</v>
      </c>
      <c r="B19" s="2" t="s">
        <v>718</v>
      </c>
      <c r="C19" s="15">
        <v>21.6</v>
      </c>
      <c r="D19" s="15"/>
      <c r="E19" s="15">
        <v>21.6</v>
      </c>
      <c r="F19" s="5" t="s">
        <v>719</v>
      </c>
      <c r="G19" s="1"/>
      <c r="H19" s="2"/>
    </row>
    <row r="20" spans="1:8" s="91" customFormat="1" ht="12.7" x14ac:dyDescent="0.25">
      <c r="A20" s="93" t="s">
        <v>720</v>
      </c>
      <c r="B20" s="2" t="s">
        <v>721</v>
      </c>
      <c r="C20" s="15">
        <v>112</v>
      </c>
      <c r="D20" s="15"/>
      <c r="E20" s="15">
        <v>112</v>
      </c>
      <c r="F20" s="5" t="s">
        <v>52</v>
      </c>
      <c r="G20" s="12"/>
    </row>
    <row r="21" spans="1:8" x14ac:dyDescent="0.3">
      <c r="A21" s="93" t="s">
        <v>722</v>
      </c>
      <c r="B21" s="2" t="s">
        <v>723</v>
      </c>
      <c r="C21" s="15">
        <v>21.94</v>
      </c>
      <c r="D21" s="15">
        <v>4.3899999999999997</v>
      </c>
      <c r="E21" s="15">
        <v>26.33</v>
      </c>
      <c r="F21" s="5">
        <v>203201</v>
      </c>
      <c r="G21" s="1"/>
      <c r="H21" s="2"/>
    </row>
    <row r="22" spans="1:8" x14ac:dyDescent="0.3">
      <c r="A22" s="93" t="s">
        <v>724</v>
      </c>
      <c r="B22" s="2" t="s">
        <v>772</v>
      </c>
      <c r="C22" s="15">
        <v>50</v>
      </c>
      <c r="D22" s="15"/>
      <c r="E22" s="15">
        <v>50</v>
      </c>
      <c r="F22" s="5">
        <v>203202</v>
      </c>
      <c r="G22" s="1"/>
      <c r="H22" s="2"/>
    </row>
    <row r="23" spans="1:8" x14ac:dyDescent="0.3">
      <c r="A23" s="93" t="s">
        <v>725</v>
      </c>
      <c r="B23" s="2" t="s">
        <v>726</v>
      </c>
      <c r="C23" s="11">
        <v>41.66</v>
      </c>
      <c r="D23" s="11">
        <v>8.33</v>
      </c>
      <c r="E23" s="11">
        <f>SUM(C23:D23)</f>
        <v>49.989999999999995</v>
      </c>
      <c r="F23" s="5" t="s">
        <v>52</v>
      </c>
      <c r="G23" s="12"/>
      <c r="H23" s="2"/>
    </row>
    <row r="24" spans="1:8" x14ac:dyDescent="0.3">
      <c r="A24" s="93" t="s">
        <v>660</v>
      </c>
      <c r="B24" s="2" t="s">
        <v>1022</v>
      </c>
      <c r="C24" s="11">
        <v>48.46</v>
      </c>
      <c r="D24" s="11">
        <v>9.69</v>
      </c>
      <c r="E24" s="11">
        <f>SUM(C24:D24)</f>
        <v>58.15</v>
      </c>
      <c r="F24" s="5">
        <v>203199</v>
      </c>
      <c r="G24" s="12"/>
      <c r="H24" s="2"/>
    </row>
    <row r="25" spans="1:8" x14ac:dyDescent="0.3">
      <c r="A25" s="93" t="s">
        <v>660</v>
      </c>
      <c r="B25" s="2" t="s">
        <v>1022</v>
      </c>
      <c r="C25" s="11">
        <v>23.37</v>
      </c>
      <c r="D25" s="11">
        <v>4.67</v>
      </c>
      <c r="E25" s="11">
        <v>28.04</v>
      </c>
      <c r="F25" s="5">
        <v>203199</v>
      </c>
      <c r="G25" s="12"/>
      <c r="H25" s="2"/>
    </row>
    <row r="26" spans="1:8" x14ac:dyDescent="0.3">
      <c r="A26" s="2"/>
      <c r="B26" s="2"/>
      <c r="C26" s="13">
        <f>SUM(C14:C25)</f>
        <v>613.1400000000001</v>
      </c>
      <c r="D26" s="13">
        <f>SUM(D14:D25)</f>
        <v>84.100000000000009</v>
      </c>
      <c r="E26" s="13">
        <f>SUM(E14:E25)</f>
        <v>697.2399999999999</v>
      </c>
      <c r="F26" s="5"/>
      <c r="G26" s="1"/>
      <c r="H26" s="2"/>
    </row>
    <row r="27" spans="1:8" x14ac:dyDescent="0.3">
      <c r="A27" s="92" t="s">
        <v>26</v>
      </c>
      <c r="B27" s="2"/>
      <c r="C27" s="14"/>
      <c r="D27" s="14"/>
      <c r="E27" s="14"/>
      <c r="F27" s="5"/>
      <c r="G27" s="1"/>
      <c r="H27" s="2"/>
    </row>
    <row r="28" spans="1:8" x14ac:dyDescent="0.3">
      <c r="A28" s="93" t="s">
        <v>3</v>
      </c>
      <c r="B28" s="2" t="s">
        <v>4</v>
      </c>
      <c r="C28" s="14">
        <v>443</v>
      </c>
      <c r="D28" s="14"/>
      <c r="E28" s="14">
        <v>443</v>
      </c>
      <c r="F28" s="5" t="s">
        <v>5</v>
      </c>
      <c r="G28" s="1"/>
      <c r="H28" s="2"/>
    </row>
    <row r="29" spans="1:8" x14ac:dyDescent="0.3">
      <c r="A29" s="93" t="s">
        <v>727</v>
      </c>
      <c r="B29" s="2" t="s">
        <v>728</v>
      </c>
      <c r="C29" s="14">
        <v>178.73</v>
      </c>
      <c r="D29" s="14"/>
      <c r="E29" s="14">
        <v>178.73</v>
      </c>
      <c r="F29" s="5">
        <v>203203</v>
      </c>
      <c r="G29" s="12"/>
      <c r="H29" s="2"/>
    </row>
    <row r="30" spans="1:8" x14ac:dyDescent="0.3">
      <c r="A30" s="93" t="s">
        <v>688</v>
      </c>
      <c r="B30" s="2" t="s">
        <v>716</v>
      </c>
      <c r="C30" s="14">
        <v>74.59</v>
      </c>
      <c r="D30" s="14"/>
      <c r="E30" s="14">
        <v>74.59</v>
      </c>
      <c r="F30" s="5" t="s">
        <v>5</v>
      </c>
      <c r="G30" s="1"/>
      <c r="H30" s="2"/>
    </row>
    <row r="31" spans="1:8" x14ac:dyDescent="0.3">
      <c r="A31" s="93" t="s">
        <v>729</v>
      </c>
      <c r="B31" s="2" t="s">
        <v>730</v>
      </c>
      <c r="C31" s="14">
        <v>152.5</v>
      </c>
      <c r="D31" s="14"/>
      <c r="E31" s="14">
        <v>152.5</v>
      </c>
      <c r="F31" s="5">
        <v>203204</v>
      </c>
      <c r="G31" s="1"/>
      <c r="H31" s="2"/>
    </row>
    <row r="32" spans="1:8" x14ac:dyDescent="0.3">
      <c r="A32" s="93" t="s">
        <v>731</v>
      </c>
      <c r="B32" s="2" t="s">
        <v>730</v>
      </c>
      <c r="C32" s="14">
        <v>186.3</v>
      </c>
      <c r="D32" s="14"/>
      <c r="E32" s="14">
        <v>186.3</v>
      </c>
      <c r="F32" s="5">
        <v>203205</v>
      </c>
      <c r="G32" s="1"/>
      <c r="H32" s="2"/>
    </row>
    <row r="33" spans="1:8" x14ac:dyDescent="0.3">
      <c r="A33" s="93" t="s">
        <v>655</v>
      </c>
      <c r="B33" s="2" t="s">
        <v>671</v>
      </c>
      <c r="C33" s="14">
        <v>49.84</v>
      </c>
      <c r="D33" s="14"/>
      <c r="E33" s="14">
        <v>49.84</v>
      </c>
      <c r="F33" s="5">
        <v>203206</v>
      </c>
      <c r="G33" s="1"/>
      <c r="H33" s="2"/>
    </row>
    <row r="34" spans="1:8" x14ac:dyDescent="0.3">
      <c r="A34" s="93" t="s">
        <v>6</v>
      </c>
      <c r="B34" s="2" t="s">
        <v>770</v>
      </c>
      <c r="C34" s="25">
        <v>76.849999999999994</v>
      </c>
      <c r="D34" s="25">
        <v>15.37</v>
      </c>
      <c r="E34" s="25">
        <v>92.22</v>
      </c>
      <c r="F34" s="5" t="s">
        <v>5</v>
      </c>
      <c r="G34" s="1"/>
      <c r="H34" s="2"/>
    </row>
    <row r="35" spans="1:8" x14ac:dyDescent="0.3">
      <c r="A35" s="93" t="s">
        <v>649</v>
      </c>
      <c r="B35" s="2" t="s">
        <v>732</v>
      </c>
      <c r="C35" s="14">
        <v>113.9</v>
      </c>
      <c r="D35" s="14">
        <v>22.78</v>
      </c>
      <c r="E35" s="14">
        <v>136.68</v>
      </c>
      <c r="F35" s="5">
        <v>203200</v>
      </c>
      <c r="G35" s="1"/>
      <c r="H35" s="2"/>
    </row>
    <row r="36" spans="1:8" s="91" customFormat="1" ht="12.7" x14ac:dyDescent="0.25">
      <c r="A36" s="18" t="s">
        <v>30</v>
      </c>
      <c r="B36" s="2" t="s">
        <v>31</v>
      </c>
      <c r="C36" s="40">
        <v>10</v>
      </c>
      <c r="D36" s="16">
        <v>2</v>
      </c>
      <c r="E36" s="16">
        <v>12</v>
      </c>
      <c r="F36" s="5" t="s">
        <v>5</v>
      </c>
      <c r="G36" s="12"/>
    </row>
    <row r="37" spans="1:8" x14ac:dyDescent="0.3">
      <c r="A37" s="93" t="s">
        <v>681</v>
      </c>
      <c r="B37" s="2" t="s">
        <v>733</v>
      </c>
      <c r="C37" s="15">
        <v>40.54</v>
      </c>
      <c r="D37" s="15">
        <v>2.0299999999999998</v>
      </c>
      <c r="E37" s="15">
        <v>42.57</v>
      </c>
      <c r="F37" s="22">
        <v>203207</v>
      </c>
      <c r="G37" s="19"/>
      <c r="H37" s="20"/>
    </row>
    <row r="38" spans="1:8" x14ac:dyDescent="0.3">
      <c r="A38" s="93" t="s">
        <v>734</v>
      </c>
      <c r="B38" s="2" t="s">
        <v>735</v>
      </c>
      <c r="C38" s="15">
        <v>742.4</v>
      </c>
      <c r="D38" s="15">
        <v>148.47999999999999</v>
      </c>
      <c r="E38" s="15">
        <v>890.88</v>
      </c>
      <c r="F38" s="22">
        <v>203208</v>
      </c>
      <c r="G38" s="19"/>
      <c r="H38" s="20"/>
    </row>
    <row r="39" spans="1:8" x14ac:dyDescent="0.3">
      <c r="A39" s="93" t="s">
        <v>736</v>
      </c>
      <c r="B39" s="2" t="s">
        <v>737</v>
      </c>
      <c r="C39" s="15">
        <v>110</v>
      </c>
      <c r="D39" s="15"/>
      <c r="E39" s="15">
        <v>110</v>
      </c>
      <c r="F39" s="22">
        <v>203209</v>
      </c>
      <c r="G39" s="19"/>
      <c r="H39" s="20"/>
    </row>
    <row r="40" spans="1:8" x14ac:dyDescent="0.3">
      <c r="A40" s="93" t="s">
        <v>738</v>
      </c>
      <c r="B40" s="2" t="s">
        <v>739</v>
      </c>
      <c r="C40" s="15">
        <v>46.74</v>
      </c>
      <c r="D40" s="15">
        <v>9.35</v>
      </c>
      <c r="E40" s="15">
        <v>56.09</v>
      </c>
      <c r="F40" s="22" t="s">
        <v>52</v>
      </c>
      <c r="G40" s="19"/>
      <c r="H40" s="20"/>
    </row>
    <row r="41" spans="1:8" x14ac:dyDescent="0.3">
      <c r="A41" s="93" t="s">
        <v>415</v>
      </c>
      <c r="B41" s="2" t="s">
        <v>740</v>
      </c>
      <c r="C41" s="15">
        <v>257.02999999999997</v>
      </c>
      <c r="D41" s="15">
        <v>12.85</v>
      </c>
      <c r="E41" s="15">
        <v>269.88</v>
      </c>
      <c r="F41" s="22">
        <v>203212</v>
      </c>
      <c r="G41" s="19"/>
      <c r="H41" s="20"/>
    </row>
    <row r="42" spans="1:8" x14ac:dyDescent="0.3">
      <c r="A42" s="93" t="s">
        <v>415</v>
      </c>
      <c r="B42" s="2" t="s">
        <v>741</v>
      </c>
      <c r="C42" s="15">
        <v>467.81</v>
      </c>
      <c r="D42" s="15">
        <v>23.39</v>
      </c>
      <c r="E42" s="15">
        <v>491.2</v>
      </c>
      <c r="F42" s="22">
        <v>203212</v>
      </c>
      <c r="G42" s="19"/>
      <c r="H42" s="20"/>
    </row>
    <row r="43" spans="1:8" s="2" customFormat="1" ht="12.7" x14ac:dyDescent="0.25">
      <c r="A43" s="93" t="s">
        <v>415</v>
      </c>
      <c r="B43" s="2" t="s">
        <v>741</v>
      </c>
      <c r="C43" s="15">
        <v>-569.52</v>
      </c>
      <c r="D43" s="15">
        <v>-113.9</v>
      </c>
      <c r="E43" s="15">
        <v>-683.42</v>
      </c>
      <c r="F43" s="22">
        <v>203212</v>
      </c>
      <c r="G43" s="19"/>
      <c r="H43" s="20"/>
    </row>
    <row r="44" spans="1:8" x14ac:dyDescent="0.3">
      <c r="A44" s="20"/>
      <c r="B44" s="21"/>
      <c r="C44" s="13">
        <f>SUM(C28:C43)</f>
        <v>2380.71</v>
      </c>
      <c r="D44" s="13">
        <f>SUM(D28:D43)</f>
        <v>122.35</v>
      </c>
      <c r="E44" s="13">
        <f>SUM(E28:E43)</f>
        <v>2503.06</v>
      </c>
      <c r="F44" s="5"/>
      <c r="G44" s="1"/>
      <c r="H44" s="2"/>
    </row>
    <row r="45" spans="1:8" x14ac:dyDescent="0.3">
      <c r="A45" s="92" t="s">
        <v>39</v>
      </c>
      <c r="B45" s="2"/>
      <c r="C45" s="14"/>
      <c r="D45" s="14"/>
      <c r="E45" s="14"/>
      <c r="F45" s="5"/>
      <c r="G45" s="1"/>
      <c r="H45" s="2"/>
    </row>
    <row r="46" spans="1:8" x14ac:dyDescent="0.3">
      <c r="A46" s="93" t="s">
        <v>3</v>
      </c>
      <c r="B46" s="2" t="s">
        <v>769</v>
      </c>
      <c r="C46" s="14">
        <v>182</v>
      </c>
      <c r="D46" s="14"/>
      <c r="E46" s="14">
        <v>182</v>
      </c>
      <c r="F46" s="5" t="s">
        <v>5</v>
      </c>
      <c r="G46" s="12"/>
      <c r="H46" s="2"/>
    </row>
    <row r="47" spans="1:8" x14ac:dyDescent="0.3">
      <c r="A47" s="93" t="s">
        <v>686</v>
      </c>
      <c r="B47" s="2" t="s">
        <v>773</v>
      </c>
      <c r="C47" s="11">
        <v>520</v>
      </c>
      <c r="D47" s="11">
        <v>104</v>
      </c>
      <c r="E47" s="11">
        <v>624</v>
      </c>
      <c r="F47" s="5">
        <v>203213</v>
      </c>
      <c r="G47" s="12"/>
      <c r="H47" s="2"/>
    </row>
    <row r="48" spans="1:8" x14ac:dyDescent="0.3">
      <c r="A48" s="93" t="s">
        <v>6</v>
      </c>
      <c r="B48" s="2" t="s">
        <v>771</v>
      </c>
      <c r="C48" s="11">
        <v>64.650000000000006</v>
      </c>
      <c r="D48" s="11">
        <v>12.93</v>
      </c>
      <c r="E48" s="11">
        <v>77.58</v>
      </c>
      <c r="F48" s="23" t="s">
        <v>5</v>
      </c>
      <c r="G48" s="12"/>
      <c r="H48" s="2"/>
    </row>
    <row r="49" spans="1:8" x14ac:dyDescent="0.3">
      <c r="A49" s="93" t="s">
        <v>681</v>
      </c>
      <c r="B49" s="2" t="s">
        <v>733</v>
      </c>
      <c r="C49" s="11">
        <v>44.27</v>
      </c>
      <c r="D49" s="11">
        <v>2.2200000000000002</v>
      </c>
      <c r="E49" s="11">
        <f>SUM(C49:D49)</f>
        <v>46.49</v>
      </c>
      <c r="F49" s="5">
        <v>203207</v>
      </c>
      <c r="G49" s="1"/>
      <c r="H49" s="2"/>
    </row>
    <row r="50" spans="1:8" s="2" customFormat="1" ht="12.7" x14ac:dyDescent="0.25">
      <c r="A50" s="93" t="s">
        <v>82</v>
      </c>
      <c r="B50" s="2" t="s">
        <v>742</v>
      </c>
      <c r="C50" s="11">
        <v>-253.7</v>
      </c>
      <c r="D50" s="11">
        <v>-12.69</v>
      </c>
      <c r="E50" s="11">
        <v>-266.39</v>
      </c>
      <c r="F50" s="5">
        <v>203212</v>
      </c>
      <c r="G50" s="1"/>
    </row>
    <row r="51" spans="1:8" x14ac:dyDescent="0.3">
      <c r="A51" s="93" t="s">
        <v>415</v>
      </c>
      <c r="B51" s="2" t="s">
        <v>742</v>
      </c>
      <c r="C51" s="11">
        <v>191.86</v>
      </c>
      <c r="D51" s="11">
        <v>9.59</v>
      </c>
      <c r="E51" s="11">
        <v>201.45</v>
      </c>
      <c r="F51" s="5">
        <v>203212</v>
      </c>
      <c r="G51" s="1"/>
      <c r="H51" s="2"/>
    </row>
    <row r="52" spans="1:8" x14ac:dyDescent="0.3">
      <c r="A52" s="93" t="s">
        <v>415</v>
      </c>
      <c r="B52" s="2" t="s">
        <v>743</v>
      </c>
      <c r="C52" s="11">
        <v>95.4</v>
      </c>
      <c r="D52" s="11">
        <v>4.7699999999999996</v>
      </c>
      <c r="E52" s="11">
        <v>100.17</v>
      </c>
      <c r="F52" s="5">
        <v>203212</v>
      </c>
      <c r="G52" s="1"/>
      <c r="H52" s="2"/>
    </row>
    <row r="53" spans="1:8" x14ac:dyDescent="0.3">
      <c r="A53" s="24"/>
      <c r="B53" s="20"/>
      <c r="C53" s="13">
        <f>SUM(C46:C52)</f>
        <v>844.48</v>
      </c>
      <c r="D53" s="13">
        <f>SUM(D46:D52)</f>
        <v>120.82000000000001</v>
      </c>
      <c r="E53" s="13">
        <f>SUM(E46:E52)</f>
        <v>965.30000000000007</v>
      </c>
      <c r="F53" s="5"/>
      <c r="G53" s="1"/>
      <c r="H53" s="2"/>
    </row>
    <row r="54" spans="1:8" x14ac:dyDescent="0.3">
      <c r="A54" s="92" t="s">
        <v>46</v>
      </c>
      <c r="B54" s="2"/>
      <c r="C54" s="25"/>
      <c r="D54" s="25"/>
      <c r="E54" s="25"/>
      <c r="F54" s="5"/>
      <c r="G54" s="1"/>
      <c r="H54" s="2"/>
    </row>
    <row r="55" spans="1:8" x14ac:dyDescent="0.3">
      <c r="A55" s="93"/>
      <c r="B55" s="2"/>
      <c r="C55" s="25"/>
      <c r="D55" s="25"/>
      <c r="E55" s="25"/>
      <c r="F55" s="5"/>
      <c r="G55" s="1"/>
      <c r="H55" s="2"/>
    </row>
    <row r="56" spans="1:8" x14ac:dyDescent="0.3">
      <c r="A56" s="2"/>
      <c r="B56" s="2"/>
      <c r="C56" s="13">
        <f>C55</f>
        <v>0</v>
      </c>
      <c r="D56" s="13">
        <f>D55</f>
        <v>0</v>
      </c>
      <c r="E56" s="13">
        <f>E55</f>
        <v>0</v>
      </c>
      <c r="F56" s="5"/>
      <c r="G56" s="1"/>
      <c r="H56" s="2"/>
    </row>
    <row r="57" spans="1:8" x14ac:dyDescent="0.3">
      <c r="A57" s="92" t="s">
        <v>47</v>
      </c>
      <c r="B57" s="2"/>
      <c r="C57" s="25"/>
      <c r="D57" s="25"/>
      <c r="E57" s="25"/>
      <c r="F57" s="5"/>
      <c r="G57" s="12"/>
      <c r="H57" s="2"/>
    </row>
    <row r="58" spans="1:8" x14ac:dyDescent="0.3">
      <c r="A58" s="93" t="s">
        <v>48</v>
      </c>
      <c r="B58" s="2" t="s">
        <v>774</v>
      </c>
      <c r="C58" s="25">
        <v>25</v>
      </c>
      <c r="D58" s="25">
        <v>5</v>
      </c>
      <c r="E58" s="25">
        <v>30</v>
      </c>
      <c r="F58" s="5">
        <v>203214</v>
      </c>
      <c r="G58" s="12"/>
      <c r="H58" s="2"/>
    </row>
    <row r="59" spans="1:8" x14ac:dyDescent="0.3">
      <c r="A59" s="93" t="s">
        <v>415</v>
      </c>
      <c r="B59" s="2" t="s">
        <v>740</v>
      </c>
      <c r="C59" s="25">
        <v>37.22</v>
      </c>
      <c r="D59" s="25">
        <v>1.86</v>
      </c>
      <c r="E59" s="25">
        <v>39.08</v>
      </c>
      <c r="F59" s="5">
        <v>203212</v>
      </c>
      <c r="G59" s="12"/>
      <c r="H59" s="2"/>
    </row>
    <row r="60" spans="1:8" x14ac:dyDescent="0.3">
      <c r="A60" s="2"/>
      <c r="B60" s="2"/>
      <c r="C60" s="13">
        <f>SUM(C58:C59)</f>
        <v>62.22</v>
      </c>
      <c r="D60" s="13">
        <f>SUM(D58:D59)</f>
        <v>6.86</v>
      </c>
      <c r="E60" s="13">
        <f>SUM(E58:E59)</f>
        <v>69.08</v>
      </c>
      <c r="F60" s="5"/>
      <c r="G60" s="1"/>
      <c r="H60" s="2" t="s">
        <v>10</v>
      </c>
    </row>
    <row r="61" spans="1:8" x14ac:dyDescent="0.3">
      <c r="A61" s="494" t="s">
        <v>53</v>
      </c>
      <c r="B61" s="495"/>
      <c r="C61" s="25"/>
      <c r="D61" s="25"/>
      <c r="E61" s="25"/>
      <c r="F61" s="5"/>
      <c r="G61" s="1"/>
      <c r="H61" s="2"/>
    </row>
    <row r="62" spans="1:8" x14ac:dyDescent="0.3">
      <c r="A62" s="93"/>
      <c r="B62" s="93"/>
      <c r="C62" s="25"/>
      <c r="D62" s="25"/>
      <c r="E62" s="25"/>
      <c r="F62" s="5"/>
      <c r="G62" s="1"/>
      <c r="H62" s="2"/>
    </row>
    <row r="63" spans="1:8" x14ac:dyDescent="0.3">
      <c r="A63" s="2"/>
      <c r="B63" s="2"/>
      <c r="C63" s="13">
        <f>SUM(C61:C62)</f>
        <v>0</v>
      </c>
      <c r="D63" s="13">
        <f>SUM(D61:D62)</f>
        <v>0</v>
      </c>
      <c r="E63" s="13">
        <f>SUM(E61:E62)</f>
        <v>0</v>
      </c>
      <c r="F63" s="5"/>
      <c r="G63" s="1"/>
      <c r="H63" s="2"/>
    </row>
    <row r="64" spans="1:8" x14ac:dyDescent="0.3">
      <c r="A64" s="92" t="s">
        <v>54</v>
      </c>
      <c r="B64" s="2"/>
      <c r="C64" s="25"/>
      <c r="D64" s="25"/>
      <c r="E64" s="25"/>
      <c r="F64" s="5"/>
      <c r="G64" s="12"/>
      <c r="H64" s="2"/>
    </row>
    <row r="65" spans="1:8" x14ac:dyDescent="0.3">
      <c r="A65" s="93" t="s">
        <v>48</v>
      </c>
      <c r="B65" s="2" t="s">
        <v>775</v>
      </c>
      <c r="C65" s="25">
        <v>986</v>
      </c>
      <c r="D65" s="25">
        <v>197.2</v>
      </c>
      <c r="E65" s="25">
        <v>1183.2</v>
      </c>
      <c r="F65" s="5">
        <v>203214</v>
      </c>
      <c r="G65" s="1"/>
      <c r="H65" s="2"/>
    </row>
    <row r="66" spans="1:8" x14ac:dyDescent="0.3">
      <c r="A66" s="93" t="s">
        <v>727</v>
      </c>
      <c r="B66" s="2" t="s">
        <v>744</v>
      </c>
      <c r="C66" s="25">
        <v>151.58000000000001</v>
      </c>
      <c r="D66" s="25"/>
      <c r="E66" s="25">
        <v>151.58000000000001</v>
      </c>
      <c r="F66" s="5">
        <v>203203</v>
      </c>
      <c r="G66" s="1"/>
      <c r="H66" s="2"/>
    </row>
    <row r="67" spans="1:8" x14ac:dyDescent="0.3">
      <c r="A67" s="93" t="s">
        <v>745</v>
      </c>
      <c r="B67" s="2" t="s">
        <v>746</v>
      </c>
      <c r="C67" s="25">
        <v>406.38</v>
      </c>
      <c r="D67" s="25"/>
      <c r="E67" s="25">
        <v>406.38</v>
      </c>
      <c r="F67" s="5" t="s">
        <v>5</v>
      </c>
      <c r="G67" s="1"/>
      <c r="H67" s="2"/>
    </row>
    <row r="68" spans="1:8" x14ac:dyDescent="0.3">
      <c r="A68" s="93" t="s">
        <v>415</v>
      </c>
      <c r="B68" s="2" t="s">
        <v>741</v>
      </c>
      <c r="C68" s="25">
        <v>399.4</v>
      </c>
      <c r="D68" s="25">
        <v>19.97</v>
      </c>
      <c r="E68" s="25">
        <v>419.37</v>
      </c>
      <c r="F68" s="5">
        <v>203212</v>
      </c>
      <c r="G68" s="1"/>
      <c r="H68" s="2"/>
    </row>
    <row r="69" spans="1:8" x14ac:dyDescent="0.3">
      <c r="A69" s="93" t="s">
        <v>415</v>
      </c>
      <c r="B69" s="2" t="s">
        <v>740</v>
      </c>
      <c r="C69" s="25">
        <v>202.54</v>
      </c>
      <c r="D69" s="25">
        <v>10.130000000000001</v>
      </c>
      <c r="E69" s="25">
        <v>212.67</v>
      </c>
      <c r="F69" s="5">
        <v>203212</v>
      </c>
      <c r="G69" s="1"/>
      <c r="H69" s="2"/>
    </row>
    <row r="70" spans="1:8" x14ac:dyDescent="0.3">
      <c r="A70" s="93" t="s">
        <v>415</v>
      </c>
      <c r="B70" s="2" t="s">
        <v>741</v>
      </c>
      <c r="C70" s="25">
        <v>-412.34</v>
      </c>
      <c r="D70" s="25">
        <v>-20.62</v>
      </c>
      <c r="E70" s="25">
        <v>-432.96</v>
      </c>
      <c r="F70" s="5">
        <v>203212</v>
      </c>
      <c r="G70" s="1"/>
      <c r="H70" s="2"/>
    </row>
    <row r="71" spans="1:8" x14ac:dyDescent="0.3">
      <c r="A71" s="2"/>
      <c r="B71" s="2"/>
      <c r="C71" s="13">
        <f>SUM(C65:C70)</f>
        <v>1733.5600000000002</v>
      </c>
      <c r="D71" s="13">
        <f>SUM(D65:D70)</f>
        <v>206.67999999999998</v>
      </c>
      <c r="E71" s="13">
        <f>SUM(E65:E70)</f>
        <v>1940.2399999999998</v>
      </c>
      <c r="F71" s="5"/>
      <c r="G71" s="1"/>
      <c r="H71" s="2"/>
    </row>
    <row r="72" spans="1:8" x14ac:dyDescent="0.3">
      <c r="A72" s="92" t="s">
        <v>56</v>
      </c>
      <c r="B72" s="2"/>
      <c r="C72" s="25"/>
      <c r="D72" s="25"/>
      <c r="E72" s="25"/>
      <c r="F72" s="5"/>
      <c r="G72" s="12"/>
      <c r="H72" s="2"/>
    </row>
    <row r="73" spans="1:8" x14ac:dyDescent="0.3">
      <c r="A73" s="93" t="s">
        <v>722</v>
      </c>
      <c r="B73" s="2" t="s">
        <v>747</v>
      </c>
      <c r="C73" s="14">
        <v>32.44</v>
      </c>
      <c r="D73" s="14">
        <v>6.48</v>
      </c>
      <c r="E73" s="14">
        <f>C73+D73</f>
        <v>38.92</v>
      </c>
      <c r="F73" s="5">
        <v>203201</v>
      </c>
      <c r="G73" s="1"/>
      <c r="H73" s="2"/>
    </row>
    <row r="74" spans="1:8" x14ac:dyDescent="0.3">
      <c r="A74" s="93"/>
      <c r="B74" s="21"/>
      <c r="C74" s="13">
        <f>SUM(C73:C73)</f>
        <v>32.44</v>
      </c>
      <c r="D74" s="13">
        <f>SUM(D73:D73)</f>
        <v>6.48</v>
      </c>
      <c r="E74" s="13">
        <f>SUM(E73:E73)</f>
        <v>38.92</v>
      </c>
      <c r="F74" s="5"/>
      <c r="G74" s="1"/>
      <c r="H74" s="2"/>
    </row>
    <row r="75" spans="1:8" x14ac:dyDescent="0.3">
      <c r="A75" s="66"/>
      <c r="B75" s="67"/>
      <c r="C75" s="25"/>
      <c r="D75" s="25"/>
      <c r="E75" s="25"/>
      <c r="F75" s="5"/>
      <c r="G75" s="1"/>
      <c r="H75" s="2"/>
    </row>
    <row r="76" spans="1:8" x14ac:dyDescent="0.3">
      <c r="A76" s="92" t="s">
        <v>57</v>
      </c>
      <c r="B76" s="2"/>
      <c r="C76" s="25"/>
      <c r="D76" s="25"/>
      <c r="E76" s="25"/>
      <c r="F76" s="5"/>
      <c r="G76" s="1"/>
      <c r="H76" s="2"/>
    </row>
    <row r="77" spans="1:8" x14ac:dyDescent="0.3">
      <c r="A77" s="93" t="s">
        <v>82</v>
      </c>
      <c r="B77" s="2" t="s">
        <v>748</v>
      </c>
      <c r="C77" s="25">
        <v>-37.340000000000003</v>
      </c>
      <c r="D77" s="25">
        <v>-1.87</v>
      </c>
      <c r="E77" s="25">
        <f>C77+D77</f>
        <v>-39.21</v>
      </c>
      <c r="F77" s="5">
        <v>203201</v>
      </c>
      <c r="G77" s="1"/>
      <c r="H77" s="2"/>
    </row>
    <row r="78" spans="1:8" x14ac:dyDescent="0.3">
      <c r="A78" s="93" t="s">
        <v>82</v>
      </c>
      <c r="B78" s="2" t="s">
        <v>749</v>
      </c>
      <c r="C78" s="25">
        <v>21.91</v>
      </c>
      <c r="D78" s="25">
        <v>1.1000000000000001</v>
      </c>
      <c r="E78" s="25">
        <v>23.01</v>
      </c>
      <c r="F78" s="5">
        <v>203201</v>
      </c>
      <c r="G78" s="1"/>
      <c r="H78" s="2"/>
    </row>
    <row r="79" spans="1:8" x14ac:dyDescent="0.3">
      <c r="A79" s="93" t="s">
        <v>82</v>
      </c>
      <c r="B79" s="2" t="s">
        <v>748</v>
      </c>
      <c r="C79" s="25">
        <v>36.619999999999997</v>
      </c>
      <c r="D79" s="25">
        <v>1.83</v>
      </c>
      <c r="E79" s="25">
        <v>38.450000000000003</v>
      </c>
      <c r="F79" s="5">
        <v>203201</v>
      </c>
      <c r="G79" s="1"/>
      <c r="H79" s="2"/>
    </row>
    <row r="80" spans="1:8" x14ac:dyDescent="0.3">
      <c r="A80" s="2"/>
      <c r="B80" s="2"/>
      <c r="C80" s="13">
        <f>SUM(C77:C79)</f>
        <v>21.189999999999994</v>
      </c>
      <c r="D80" s="13">
        <f>SUM(D77:D79)</f>
        <v>1.06</v>
      </c>
      <c r="E80" s="13">
        <f>SUM(E77:E79)</f>
        <v>22.250000000000004</v>
      </c>
      <c r="F80" s="5"/>
      <c r="G80" s="1"/>
      <c r="H80" s="2"/>
    </row>
    <row r="81" spans="1:8" x14ac:dyDescent="0.3">
      <c r="A81" s="92" t="s">
        <v>60</v>
      </c>
      <c r="B81" s="93"/>
      <c r="C81" s="14"/>
      <c r="D81" s="14"/>
      <c r="E81" s="14"/>
      <c r="F81" s="5"/>
      <c r="G81" s="1"/>
      <c r="H81" s="2"/>
    </row>
    <row r="82" spans="1:8" x14ac:dyDescent="0.3">
      <c r="A82" s="93" t="s">
        <v>3</v>
      </c>
      <c r="B82" s="93" t="s">
        <v>4</v>
      </c>
      <c r="C82" s="14">
        <v>524</v>
      </c>
      <c r="D82" s="14"/>
      <c r="E82" s="14">
        <v>524</v>
      </c>
      <c r="F82" s="5" t="s">
        <v>5</v>
      </c>
      <c r="G82" s="12"/>
      <c r="H82" s="2"/>
    </row>
    <row r="83" spans="1:8" x14ac:dyDescent="0.3">
      <c r="A83" s="93" t="s">
        <v>6</v>
      </c>
      <c r="B83" s="2" t="s">
        <v>771</v>
      </c>
      <c r="C83" s="11">
        <v>20.260000000000002</v>
      </c>
      <c r="D83" s="11">
        <v>4.0599999999999996</v>
      </c>
      <c r="E83" s="11">
        <v>24.32</v>
      </c>
      <c r="F83" s="5" t="s">
        <v>5</v>
      </c>
      <c r="G83" s="12"/>
      <c r="H83" s="2"/>
    </row>
    <row r="84" spans="1:8" x14ac:dyDescent="0.3">
      <c r="A84" s="93" t="s">
        <v>6</v>
      </c>
      <c r="B84" s="2" t="s">
        <v>770</v>
      </c>
      <c r="C84" s="11">
        <v>46.02</v>
      </c>
      <c r="D84" s="11">
        <v>9.1999999999999993</v>
      </c>
      <c r="E84" s="11">
        <v>55.22</v>
      </c>
      <c r="F84" s="5" t="s">
        <v>5</v>
      </c>
      <c r="G84" s="12"/>
      <c r="H84" s="2"/>
    </row>
    <row r="85" spans="1:8" x14ac:dyDescent="0.3">
      <c r="A85" s="93" t="s">
        <v>686</v>
      </c>
      <c r="B85" s="2" t="s">
        <v>750</v>
      </c>
      <c r="C85" s="11">
        <v>410</v>
      </c>
      <c r="D85" s="11">
        <v>82</v>
      </c>
      <c r="E85" s="14">
        <v>492</v>
      </c>
      <c r="F85" s="5">
        <v>203213</v>
      </c>
      <c r="G85" s="12"/>
      <c r="H85" s="2"/>
    </row>
    <row r="86" spans="1:8" x14ac:dyDescent="0.3">
      <c r="A86" s="93" t="s">
        <v>649</v>
      </c>
      <c r="B86" s="2" t="s">
        <v>701</v>
      </c>
      <c r="C86" s="11">
        <v>27.56</v>
      </c>
      <c r="D86" s="11">
        <v>5.51</v>
      </c>
      <c r="E86" s="14">
        <v>33.07</v>
      </c>
      <c r="F86" s="5">
        <v>203200</v>
      </c>
      <c r="G86" s="12"/>
      <c r="H86" s="2"/>
    </row>
    <row r="87" spans="1:8" x14ac:dyDescent="0.3">
      <c r="A87" s="93" t="s">
        <v>745</v>
      </c>
      <c r="B87" s="2" t="s">
        <v>716</v>
      </c>
      <c r="C87" s="11">
        <v>55.35</v>
      </c>
      <c r="D87" s="11">
        <v>11.07</v>
      </c>
      <c r="E87" s="14">
        <v>66.42</v>
      </c>
      <c r="F87" s="5" t="s">
        <v>5</v>
      </c>
      <c r="G87" s="12"/>
      <c r="H87" s="2"/>
    </row>
    <row r="88" spans="1:8" x14ac:dyDescent="0.3">
      <c r="A88" s="2"/>
      <c r="B88" s="2"/>
      <c r="C88" s="13">
        <f>SUM(C82:C87)</f>
        <v>1083.1899999999998</v>
      </c>
      <c r="D88" s="13">
        <f>SUM(D82:D87)</f>
        <v>111.84</v>
      </c>
      <c r="E88" s="13">
        <f>SUM(E82:E87)</f>
        <v>1195.03</v>
      </c>
      <c r="F88" s="5"/>
      <c r="G88" s="1"/>
      <c r="H88" s="2"/>
    </row>
    <row r="89" spans="1:8" x14ac:dyDescent="0.3">
      <c r="A89" s="92" t="s">
        <v>63</v>
      </c>
      <c r="B89" s="2"/>
      <c r="C89" s="14"/>
      <c r="D89" s="14"/>
      <c r="E89" s="14"/>
      <c r="F89" s="5"/>
      <c r="G89" s="1"/>
      <c r="H89" s="2"/>
    </row>
    <row r="90" spans="1:8" x14ac:dyDescent="0.3">
      <c r="A90" s="93" t="s">
        <v>3</v>
      </c>
      <c r="B90" s="2" t="s">
        <v>4</v>
      </c>
      <c r="C90" s="14">
        <v>348</v>
      </c>
      <c r="D90" s="14"/>
      <c r="E90" s="14">
        <v>348</v>
      </c>
      <c r="F90" s="5" t="s">
        <v>5</v>
      </c>
      <c r="G90" s="1"/>
      <c r="H90" s="2"/>
    </row>
    <row r="91" spans="1:8" x14ac:dyDescent="0.3">
      <c r="A91" s="93" t="s">
        <v>3</v>
      </c>
      <c r="B91" s="2" t="s">
        <v>4</v>
      </c>
      <c r="C91" s="14">
        <v>161</v>
      </c>
      <c r="D91" s="14"/>
      <c r="E91" s="14">
        <v>161</v>
      </c>
      <c r="F91" s="5" t="s">
        <v>5</v>
      </c>
      <c r="G91" s="1"/>
      <c r="H91" s="2"/>
    </row>
    <row r="92" spans="1:8" x14ac:dyDescent="0.3">
      <c r="A92" s="93" t="s">
        <v>3</v>
      </c>
      <c r="B92" s="2" t="s">
        <v>4</v>
      </c>
      <c r="C92" s="14">
        <v>96</v>
      </c>
      <c r="D92" s="14"/>
      <c r="E92" s="14">
        <v>96</v>
      </c>
      <c r="F92" s="5" t="s">
        <v>5</v>
      </c>
      <c r="G92" s="1"/>
      <c r="H92" s="2"/>
    </row>
    <row r="93" spans="1:8" x14ac:dyDescent="0.3">
      <c r="A93" s="93" t="s">
        <v>653</v>
      </c>
      <c r="B93" s="2" t="s">
        <v>776</v>
      </c>
      <c r="C93" s="11">
        <v>18.03</v>
      </c>
      <c r="D93" s="11">
        <v>3.6</v>
      </c>
      <c r="E93" s="11">
        <v>21.63</v>
      </c>
      <c r="F93" s="5" t="s">
        <v>5</v>
      </c>
      <c r="G93" s="12"/>
      <c r="H93" s="2"/>
    </row>
    <row r="94" spans="1:8" x14ac:dyDescent="0.3">
      <c r="A94" s="93" t="s">
        <v>48</v>
      </c>
      <c r="B94" s="2" t="s">
        <v>777</v>
      </c>
      <c r="C94" s="11">
        <v>350</v>
      </c>
      <c r="D94" s="11">
        <v>70</v>
      </c>
      <c r="E94" s="11">
        <v>420</v>
      </c>
      <c r="F94" s="5">
        <v>203214</v>
      </c>
      <c r="G94" s="1"/>
      <c r="H94" s="2"/>
    </row>
    <row r="95" spans="1:8" s="91" customFormat="1" ht="12.7" x14ac:dyDescent="0.25">
      <c r="A95" s="93" t="s">
        <v>415</v>
      </c>
      <c r="B95" s="2" t="s">
        <v>751</v>
      </c>
      <c r="C95" s="11">
        <v>-50.59</v>
      </c>
      <c r="D95" s="11">
        <v>-2.5299999999999998</v>
      </c>
      <c r="E95" s="11">
        <v>-53.12</v>
      </c>
      <c r="F95" s="5">
        <v>203212</v>
      </c>
      <c r="G95" s="12"/>
    </row>
    <row r="96" spans="1:8" s="91" customFormat="1" ht="12.7" x14ac:dyDescent="0.25">
      <c r="A96" s="93" t="s">
        <v>415</v>
      </c>
      <c r="B96" s="2" t="s">
        <v>752</v>
      </c>
      <c r="C96" s="11">
        <v>33.31</v>
      </c>
      <c r="D96" s="11">
        <v>1.67</v>
      </c>
      <c r="E96" s="11">
        <v>34.979999999999997</v>
      </c>
      <c r="F96" s="5">
        <v>203212</v>
      </c>
      <c r="G96" s="12"/>
    </row>
    <row r="97" spans="1:8" s="91" customFormat="1" ht="12.7" x14ac:dyDescent="0.25">
      <c r="A97" s="93" t="s">
        <v>415</v>
      </c>
      <c r="B97" s="2" t="s">
        <v>751</v>
      </c>
      <c r="C97" s="11">
        <v>53.79</v>
      </c>
      <c r="D97" s="11">
        <v>2.69</v>
      </c>
      <c r="E97" s="11">
        <v>56.48</v>
      </c>
      <c r="F97" s="5">
        <v>203212</v>
      </c>
      <c r="G97" s="12"/>
    </row>
    <row r="98" spans="1:8" x14ac:dyDescent="0.3">
      <c r="A98" s="93" t="s">
        <v>705</v>
      </c>
      <c r="B98" s="2" t="s">
        <v>706</v>
      </c>
      <c r="C98" s="11">
        <v>13.08</v>
      </c>
      <c r="D98" s="11">
        <v>0.65</v>
      </c>
      <c r="E98" s="11">
        <v>13.73</v>
      </c>
      <c r="F98" s="23">
        <v>203212</v>
      </c>
      <c r="G98" s="12"/>
      <c r="H98" s="2"/>
    </row>
    <row r="99" spans="1:8" x14ac:dyDescent="0.3">
      <c r="A99" s="93" t="s">
        <v>778</v>
      </c>
      <c r="B99" s="2" t="s">
        <v>753</v>
      </c>
      <c r="C99" s="11">
        <v>75.67</v>
      </c>
      <c r="D99" s="11"/>
      <c r="E99" s="11">
        <v>75.67</v>
      </c>
      <c r="F99" s="23">
        <v>203220</v>
      </c>
      <c r="G99" s="12"/>
      <c r="H99" s="2"/>
    </row>
    <row r="100" spans="1:8" x14ac:dyDescent="0.3">
      <c r="A100" s="24"/>
      <c r="B100" s="20"/>
      <c r="C100" s="13">
        <f>SUM(C90:C99)</f>
        <v>1098.29</v>
      </c>
      <c r="D100" s="13">
        <f>SUM(D90:D99)</f>
        <v>76.08</v>
      </c>
      <c r="E100" s="13">
        <f>SUM(E90:E99)</f>
        <v>1174.3700000000001</v>
      </c>
      <c r="F100" s="5"/>
      <c r="G100" s="1"/>
      <c r="H100" s="2"/>
    </row>
    <row r="101" spans="1:8" x14ac:dyDescent="0.3">
      <c r="A101" s="27" t="s">
        <v>66</v>
      </c>
      <c r="B101" s="20"/>
      <c r="C101" s="25"/>
      <c r="D101" s="25"/>
      <c r="E101" s="25"/>
      <c r="F101" s="5"/>
      <c r="G101" s="12"/>
      <c r="H101" s="2"/>
    </row>
    <row r="102" spans="1:8" x14ac:dyDescent="0.3">
      <c r="A102" s="24" t="s">
        <v>707</v>
      </c>
      <c r="B102" s="28" t="s">
        <v>754</v>
      </c>
      <c r="C102" s="25">
        <v>313.33</v>
      </c>
      <c r="D102" s="25">
        <v>62.67</v>
      </c>
      <c r="E102" s="25">
        <v>376</v>
      </c>
      <c r="F102" s="5">
        <v>203221</v>
      </c>
      <c r="G102" s="1"/>
      <c r="H102" s="2"/>
    </row>
    <row r="103" spans="1:8" x14ac:dyDescent="0.3">
      <c r="A103" s="24" t="s">
        <v>707</v>
      </c>
      <c r="B103" s="28" t="s">
        <v>755</v>
      </c>
      <c r="C103" s="25">
        <v>680</v>
      </c>
      <c r="D103" s="25">
        <v>136</v>
      </c>
      <c r="E103" s="25">
        <v>816</v>
      </c>
      <c r="F103" s="5">
        <v>203221</v>
      </c>
      <c r="G103" s="1"/>
      <c r="H103" s="2"/>
    </row>
    <row r="104" spans="1:8" x14ac:dyDescent="0.3">
      <c r="A104" s="24"/>
      <c r="B104" s="20"/>
      <c r="C104" s="13">
        <f>SUM(C102:C103)</f>
        <v>993.32999999999993</v>
      </c>
      <c r="D104" s="13">
        <f>SUM(D102:D103)</f>
        <v>198.67000000000002</v>
      </c>
      <c r="E104" s="13">
        <f>SUM(E102:E103)</f>
        <v>1192</v>
      </c>
      <c r="F104" s="5"/>
      <c r="G104" s="1"/>
      <c r="H104" s="2"/>
    </row>
    <row r="105" spans="1:8" x14ac:dyDescent="0.3">
      <c r="A105" s="29" t="s">
        <v>69</v>
      </c>
      <c r="B105" s="20"/>
      <c r="C105" s="25"/>
      <c r="D105" s="25"/>
      <c r="E105" s="25"/>
      <c r="F105" s="5"/>
      <c r="G105" s="1"/>
      <c r="H105" s="2"/>
    </row>
    <row r="106" spans="1:8" x14ac:dyDescent="0.3">
      <c r="A106" s="24"/>
      <c r="B106" s="20"/>
      <c r="C106" s="13">
        <v>0</v>
      </c>
      <c r="D106" s="13">
        <v>0</v>
      </c>
      <c r="E106" s="13">
        <v>0</v>
      </c>
      <c r="F106" s="5"/>
      <c r="G106" s="1"/>
      <c r="H106" s="2"/>
    </row>
    <row r="107" spans="1:8" x14ac:dyDescent="0.3">
      <c r="A107" s="92" t="s">
        <v>72</v>
      </c>
      <c r="B107" s="21"/>
      <c r="C107" s="14"/>
      <c r="D107" s="14"/>
      <c r="E107" s="14"/>
      <c r="F107" s="17"/>
      <c r="G107" s="1"/>
      <c r="H107" s="2"/>
    </row>
    <row r="108" spans="1:8" x14ac:dyDescent="0.3">
      <c r="A108" s="93" t="s">
        <v>756</v>
      </c>
      <c r="B108" t="s">
        <v>757</v>
      </c>
      <c r="C108" s="97">
        <v>380</v>
      </c>
      <c r="D108" s="98">
        <v>76</v>
      </c>
      <c r="E108" s="98">
        <v>456</v>
      </c>
      <c r="F108" s="17" t="s">
        <v>758</v>
      </c>
      <c r="G108" s="1"/>
      <c r="H108" s="2"/>
    </row>
    <row r="109" spans="1:8" x14ac:dyDescent="0.3">
      <c r="A109" s="93" t="s">
        <v>759</v>
      </c>
      <c r="B109" t="s">
        <v>760</v>
      </c>
      <c r="C109" s="97">
        <v>7.84</v>
      </c>
      <c r="D109" s="98">
        <v>1.55</v>
      </c>
      <c r="E109" s="98">
        <f>SUM(C109:D109)</f>
        <v>9.39</v>
      </c>
      <c r="F109" s="17" t="s">
        <v>52</v>
      </c>
      <c r="G109" s="1"/>
      <c r="H109" s="2"/>
    </row>
    <row r="110" spans="1:8" x14ac:dyDescent="0.3">
      <c r="A110" s="93" t="s">
        <v>761</v>
      </c>
      <c r="B110" t="s">
        <v>762</v>
      </c>
      <c r="C110" s="97">
        <v>50</v>
      </c>
      <c r="D110" s="98"/>
      <c r="E110" s="98">
        <v>50</v>
      </c>
      <c r="F110" s="17">
        <v>203217</v>
      </c>
      <c r="G110" s="1"/>
      <c r="H110" s="2"/>
    </row>
    <row r="111" spans="1:8" x14ac:dyDescent="0.3">
      <c r="A111" s="93" t="s">
        <v>763</v>
      </c>
      <c r="B111" t="s">
        <v>764</v>
      </c>
      <c r="C111" s="97">
        <v>50</v>
      </c>
      <c r="D111" s="98"/>
      <c r="E111" s="98">
        <v>50</v>
      </c>
      <c r="F111" s="17">
        <v>203218</v>
      </c>
      <c r="G111" s="1"/>
      <c r="H111" s="2"/>
    </row>
    <row r="112" spans="1:8" x14ac:dyDescent="0.3">
      <c r="A112" s="93" t="s">
        <v>761</v>
      </c>
      <c r="B112" t="s">
        <v>765</v>
      </c>
      <c r="C112" s="97">
        <v>50</v>
      </c>
      <c r="D112" s="98"/>
      <c r="E112" s="98">
        <v>50</v>
      </c>
      <c r="F112" s="17">
        <v>203219</v>
      </c>
      <c r="G112" s="1"/>
      <c r="H112" s="2"/>
    </row>
    <row r="113" spans="1:8" x14ac:dyDescent="0.3">
      <c r="A113" s="93" t="s">
        <v>766</v>
      </c>
      <c r="B113" t="s">
        <v>767</v>
      </c>
      <c r="C113" s="97">
        <v>11.3</v>
      </c>
      <c r="D113" s="98"/>
      <c r="E113" s="98">
        <v>11.3</v>
      </c>
      <c r="F113" s="17" t="s">
        <v>52</v>
      </c>
      <c r="G113" s="1"/>
      <c r="H113" s="2"/>
    </row>
    <row r="114" spans="1:8" ht="13.1" customHeight="1" x14ac:dyDescent="0.3">
      <c r="A114" s="92"/>
      <c r="B114" s="21"/>
      <c r="C114" s="99">
        <f>SUM(C108:C113)</f>
        <v>549.13999999999987</v>
      </c>
      <c r="D114" s="99">
        <f>SUM(D108:D113)</f>
        <v>77.55</v>
      </c>
      <c r="E114" s="99">
        <f>SUM(E108:E113)</f>
        <v>626.68999999999994</v>
      </c>
      <c r="F114" s="5"/>
      <c r="G114" s="1"/>
      <c r="H114" s="2"/>
    </row>
    <row r="115" spans="1:8" x14ac:dyDescent="0.3">
      <c r="A115" s="30" t="s">
        <v>73</v>
      </c>
      <c r="B115" s="30"/>
      <c r="C115" s="14"/>
      <c r="D115" s="14"/>
      <c r="E115" s="14"/>
      <c r="F115" s="5"/>
      <c r="G115" s="12"/>
      <c r="H115" s="2"/>
    </row>
    <row r="116" spans="1:8" x14ac:dyDescent="0.3">
      <c r="A116" s="93" t="s">
        <v>653</v>
      </c>
      <c r="B116" s="2" t="s">
        <v>779</v>
      </c>
      <c r="C116" s="11">
        <v>21.65</v>
      </c>
      <c r="D116" s="11">
        <v>4.33</v>
      </c>
      <c r="E116" s="11">
        <v>25.98</v>
      </c>
      <c r="F116" s="5" t="s">
        <v>5</v>
      </c>
      <c r="G116" s="1"/>
      <c r="H116" s="2"/>
    </row>
    <row r="117" spans="1:8" x14ac:dyDescent="0.3">
      <c r="A117" s="2"/>
      <c r="B117" s="2"/>
      <c r="C117" s="13">
        <f>SUM(C116:C116)</f>
        <v>21.65</v>
      </c>
      <c r="D117" s="13">
        <f>SUM(D116:D116)</f>
        <v>4.33</v>
      </c>
      <c r="E117" s="13">
        <f>SUM(E116:E116)</f>
        <v>25.98</v>
      </c>
      <c r="F117" s="5"/>
      <c r="G117" s="1"/>
      <c r="H117" s="2"/>
    </row>
    <row r="118" spans="1:8" x14ac:dyDescent="0.3">
      <c r="A118" s="92" t="s">
        <v>89</v>
      </c>
      <c r="B118" s="2"/>
      <c r="C118" s="25"/>
      <c r="D118" s="25"/>
      <c r="E118" s="25"/>
      <c r="F118" s="36"/>
      <c r="G118" s="1"/>
      <c r="H118" s="2"/>
    </row>
    <row r="119" spans="1:8" x14ac:dyDescent="0.3">
      <c r="A119" s="33" t="s">
        <v>90</v>
      </c>
      <c r="B119" s="34" t="s">
        <v>189</v>
      </c>
      <c r="C119" s="35">
        <v>15456.2</v>
      </c>
      <c r="D119" s="35"/>
      <c r="E119" s="35">
        <v>15456.2</v>
      </c>
      <c r="F119" s="36" t="s">
        <v>92</v>
      </c>
      <c r="G119" s="1"/>
      <c r="H119" s="2"/>
    </row>
    <row r="120" spans="1:8" x14ac:dyDescent="0.3">
      <c r="A120" s="33" t="s">
        <v>93</v>
      </c>
      <c r="B120" s="34" t="s">
        <v>190</v>
      </c>
      <c r="C120" s="35">
        <v>3846.79</v>
      </c>
      <c r="D120" s="35"/>
      <c r="E120" s="35">
        <v>3846.79</v>
      </c>
      <c r="F120" s="36">
        <v>203222</v>
      </c>
      <c r="G120" s="1"/>
      <c r="H120" s="2"/>
    </row>
    <row r="121" spans="1:8" x14ac:dyDescent="0.3">
      <c r="A121" s="33" t="s">
        <v>768</v>
      </c>
      <c r="B121" s="34" t="s">
        <v>191</v>
      </c>
      <c r="C121" s="35">
        <v>5401.34</v>
      </c>
      <c r="D121" s="35"/>
      <c r="E121" s="35">
        <v>5401.34</v>
      </c>
      <c r="F121" s="5">
        <v>203223</v>
      </c>
      <c r="G121" s="1"/>
      <c r="H121" s="2"/>
    </row>
    <row r="122" spans="1:8" x14ac:dyDescent="0.3">
      <c r="A122" s="2"/>
      <c r="B122" s="2"/>
      <c r="C122" s="13">
        <f>SUM(C119:C121)</f>
        <v>24704.33</v>
      </c>
      <c r="D122" s="13">
        <v>0</v>
      </c>
      <c r="E122" s="13">
        <f>SUM(E119:E121)</f>
        <v>24704.33</v>
      </c>
      <c r="F122" s="5"/>
      <c r="G122" s="1"/>
      <c r="H122" s="2"/>
    </row>
    <row r="123" spans="1:8" x14ac:dyDescent="0.3">
      <c r="A123" s="2"/>
      <c r="B123" s="2"/>
      <c r="C123" s="31"/>
      <c r="D123" s="31"/>
      <c r="E123" s="31"/>
      <c r="F123" s="5"/>
      <c r="G123" s="1"/>
      <c r="H123" s="2"/>
    </row>
    <row r="124" spans="1:8" x14ac:dyDescent="0.3">
      <c r="A124" s="2"/>
      <c r="B124" s="32" t="s">
        <v>75</v>
      </c>
      <c r="C124" s="13">
        <f>C12+C26+C44+C53+C56+C60+C63+C71+C74+C80+C88+C100+C104+C106+C114+C117+C122</f>
        <v>34993.050000000003</v>
      </c>
      <c r="D124" s="13">
        <f>D12+D26+D44+D53+D56+D60+D63+D71+D74+D80+D88+D100+D104+D106+D114+D117+D122</f>
        <v>1071.31</v>
      </c>
      <c r="E124" s="13">
        <f>E12+E26+E44+E53+E56+E60+E63+E71+E74+E80+E88+E100+E104+E106+E114+E117+E122</f>
        <v>36064.36</v>
      </c>
      <c r="F124" s="5"/>
      <c r="G124" s="1"/>
      <c r="H124" s="2"/>
    </row>
    <row r="125" spans="1:8" x14ac:dyDescent="0.3">
      <c r="A125" s="42"/>
      <c r="B125" s="20"/>
      <c r="C125" s="26"/>
      <c r="D125" s="26"/>
      <c r="E125" s="26"/>
      <c r="F125" s="5"/>
      <c r="G125" s="1"/>
      <c r="H125" s="2"/>
    </row>
    <row r="126" spans="1:8" x14ac:dyDescent="0.3">
      <c r="A126" s="93"/>
      <c r="B126" s="2"/>
      <c r="C126" s="15"/>
      <c r="D126" s="4"/>
      <c r="E126" s="4"/>
      <c r="F126" s="5"/>
      <c r="G126" s="1"/>
      <c r="H126" s="2"/>
    </row>
    <row r="127" spans="1:8" x14ac:dyDescent="0.3">
      <c r="A127" s="56"/>
      <c r="B127" s="2"/>
      <c r="C127" s="15"/>
      <c r="D127" s="4"/>
      <c r="E127" s="4"/>
      <c r="F127" s="5"/>
      <c r="G127" s="1"/>
      <c r="H127" s="2"/>
    </row>
    <row r="128" spans="1:8" x14ac:dyDescent="0.3">
      <c r="A128" s="42"/>
      <c r="B128" s="44"/>
      <c r="C128" s="15"/>
      <c r="D128" s="4"/>
      <c r="E128" s="4"/>
      <c r="F128" s="5"/>
      <c r="G128" s="1"/>
      <c r="H128" s="2"/>
    </row>
    <row r="129" spans="1:8" x14ac:dyDescent="0.3">
      <c r="A129" s="42"/>
      <c r="B129" s="44"/>
      <c r="C129" s="15"/>
      <c r="D129" s="4"/>
      <c r="E129" s="4"/>
      <c r="F129" s="5"/>
      <c r="G129" s="1"/>
      <c r="H129" s="2"/>
    </row>
    <row r="130" spans="1:8" x14ac:dyDescent="0.3">
      <c r="A130" s="42"/>
      <c r="B130" s="44"/>
      <c r="C130" s="15"/>
      <c r="D130" s="4"/>
      <c r="E130" s="4"/>
      <c r="F130" s="5"/>
      <c r="G130" s="1"/>
      <c r="H130" s="2"/>
    </row>
    <row r="131" spans="1:8" x14ac:dyDescent="0.3">
      <c r="A131" s="42"/>
      <c r="B131" s="44"/>
      <c r="C131" s="15"/>
      <c r="D131" s="4"/>
      <c r="E131" s="4"/>
      <c r="F131" s="5"/>
      <c r="G131" s="1"/>
      <c r="H131" s="2"/>
    </row>
    <row r="132" spans="1:8" x14ac:dyDescent="0.3">
      <c r="A132" s="85"/>
      <c r="B132" s="2"/>
      <c r="C132" s="4"/>
      <c r="D132" s="4"/>
      <c r="E132" s="4"/>
      <c r="F132" s="5"/>
      <c r="G132" s="1"/>
      <c r="H132" s="2"/>
    </row>
    <row r="133" spans="1:8" x14ac:dyDescent="0.3">
      <c r="A133" s="2"/>
      <c r="B133" s="2"/>
      <c r="C133" s="4"/>
      <c r="D133" s="4"/>
      <c r="E133" s="4"/>
      <c r="F133" s="5"/>
      <c r="G133" s="1"/>
      <c r="H133" s="2"/>
    </row>
    <row r="134" spans="1:8" x14ac:dyDescent="0.3">
      <c r="A134" s="2"/>
      <c r="B134" s="2"/>
      <c r="C134" s="4"/>
      <c r="D134" s="4"/>
      <c r="E134" s="4"/>
      <c r="F134" s="5"/>
      <c r="G134" s="1"/>
      <c r="H134" s="2"/>
    </row>
    <row r="135" spans="1:8" x14ac:dyDescent="0.3">
      <c r="A135" s="2"/>
      <c r="B135" s="2"/>
      <c r="C135" s="4"/>
      <c r="D135" s="4"/>
      <c r="E135" s="4"/>
      <c r="F135" s="5"/>
      <c r="G135" s="1"/>
      <c r="H135" s="2"/>
    </row>
    <row r="136" spans="1:8" x14ac:dyDescent="0.3">
      <c r="A136" s="2"/>
      <c r="B136" s="2"/>
      <c r="C136" s="4"/>
      <c r="D136" s="4"/>
      <c r="E136" s="4"/>
      <c r="F136" s="5"/>
      <c r="G136" s="1"/>
      <c r="H136" s="2"/>
    </row>
    <row r="137" spans="1:8" x14ac:dyDescent="0.3">
      <c r="A137" s="2"/>
      <c r="B137" s="2"/>
      <c r="C137" s="4"/>
      <c r="D137" s="4"/>
      <c r="E137" s="4"/>
      <c r="F137" s="5"/>
      <c r="G137" s="1"/>
      <c r="H137" s="2"/>
    </row>
    <row r="138" spans="1:8" x14ac:dyDescent="0.3">
      <c r="A138" s="2"/>
      <c r="B138" s="2"/>
      <c r="C138" s="4"/>
      <c r="D138" s="4"/>
      <c r="E138" s="4"/>
      <c r="F138" s="5"/>
      <c r="G138" s="1"/>
      <c r="H138" s="2"/>
    </row>
    <row r="139" spans="1:8" x14ac:dyDescent="0.3">
      <c r="A139" s="2"/>
      <c r="B139" s="2"/>
      <c r="C139" s="4"/>
      <c r="D139" s="4"/>
      <c r="E139" s="4"/>
      <c r="F139" s="5"/>
      <c r="G139" s="1"/>
      <c r="H139" s="2"/>
    </row>
    <row r="140" spans="1:8" x14ac:dyDescent="0.3">
      <c r="A140" s="2"/>
      <c r="B140" s="2"/>
      <c r="C140" s="4"/>
      <c r="D140" s="4"/>
      <c r="E140" s="4"/>
      <c r="F140" s="5"/>
      <c r="G140" s="1"/>
      <c r="H140" s="2"/>
    </row>
    <row r="141" spans="1:8" x14ac:dyDescent="0.3">
      <c r="A141" s="2"/>
      <c r="B141" s="2"/>
      <c r="C141" s="4"/>
      <c r="D141" s="4"/>
      <c r="E141" s="4"/>
    </row>
  </sheetData>
  <mergeCells count="2">
    <mergeCell ref="A1:F1"/>
    <mergeCell ref="A61:B6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selection activeCell="B21" sqref="B21"/>
    </sheetView>
  </sheetViews>
  <sheetFormatPr defaultRowHeight="14.4" x14ac:dyDescent="0.3"/>
  <cols>
    <col min="1" max="1" width="28.59765625" customWidth="1"/>
    <col min="2" max="2" width="43.59765625" bestFit="1" customWidth="1"/>
    <col min="3" max="3" width="13.69921875" customWidth="1"/>
    <col min="4" max="4" width="11.69921875" customWidth="1"/>
    <col min="5" max="5" width="13.8984375" customWidth="1"/>
    <col min="6" max="6" width="10.296875" style="102" customWidth="1"/>
    <col min="256" max="256" width="3.8984375" bestFit="1" customWidth="1"/>
    <col min="257" max="257" width="28.59765625" customWidth="1"/>
    <col min="258" max="258" width="43.59765625" bestFit="1" customWidth="1"/>
    <col min="259" max="259" width="13.69921875" customWidth="1"/>
    <col min="260" max="260" width="11.69921875" customWidth="1"/>
    <col min="261" max="261" width="13.8984375" customWidth="1"/>
    <col min="262" max="262" width="10.296875" customWidth="1"/>
    <col min="512" max="512" width="3.8984375" bestFit="1" customWidth="1"/>
    <col min="513" max="513" width="28.59765625" customWidth="1"/>
    <col min="514" max="514" width="43.59765625" bestFit="1" customWidth="1"/>
    <col min="515" max="515" width="13.69921875" customWidth="1"/>
    <col min="516" max="516" width="11.69921875" customWidth="1"/>
    <col min="517" max="517" width="13.8984375" customWidth="1"/>
    <col min="518" max="518" width="10.296875" customWidth="1"/>
    <col min="768" max="768" width="3.8984375" bestFit="1" customWidth="1"/>
    <col min="769" max="769" width="28.59765625" customWidth="1"/>
    <col min="770" max="770" width="43.59765625" bestFit="1" customWidth="1"/>
    <col min="771" max="771" width="13.69921875" customWidth="1"/>
    <col min="772" max="772" width="11.69921875" customWidth="1"/>
    <col min="773" max="773" width="13.8984375" customWidth="1"/>
    <col min="774" max="774" width="10.296875" customWidth="1"/>
    <col min="1024" max="1024" width="3.8984375" bestFit="1" customWidth="1"/>
    <col min="1025" max="1025" width="28.59765625" customWidth="1"/>
    <col min="1026" max="1026" width="43.59765625" bestFit="1" customWidth="1"/>
    <col min="1027" max="1027" width="13.69921875" customWidth="1"/>
    <col min="1028" max="1028" width="11.69921875" customWidth="1"/>
    <col min="1029" max="1029" width="13.8984375" customWidth="1"/>
    <col min="1030" max="1030" width="10.296875" customWidth="1"/>
    <col min="1280" max="1280" width="3.8984375" bestFit="1" customWidth="1"/>
    <col min="1281" max="1281" width="28.59765625" customWidth="1"/>
    <col min="1282" max="1282" width="43.59765625" bestFit="1" customWidth="1"/>
    <col min="1283" max="1283" width="13.69921875" customWidth="1"/>
    <col min="1284" max="1284" width="11.69921875" customWidth="1"/>
    <col min="1285" max="1285" width="13.8984375" customWidth="1"/>
    <col min="1286" max="1286" width="10.296875" customWidth="1"/>
    <col min="1536" max="1536" width="3.8984375" bestFit="1" customWidth="1"/>
    <col min="1537" max="1537" width="28.59765625" customWidth="1"/>
    <col min="1538" max="1538" width="43.59765625" bestFit="1" customWidth="1"/>
    <col min="1539" max="1539" width="13.69921875" customWidth="1"/>
    <col min="1540" max="1540" width="11.69921875" customWidth="1"/>
    <col min="1541" max="1541" width="13.8984375" customWidth="1"/>
    <col min="1542" max="1542" width="10.296875" customWidth="1"/>
    <col min="1792" max="1792" width="3.8984375" bestFit="1" customWidth="1"/>
    <col min="1793" max="1793" width="28.59765625" customWidth="1"/>
    <col min="1794" max="1794" width="43.59765625" bestFit="1" customWidth="1"/>
    <col min="1795" max="1795" width="13.69921875" customWidth="1"/>
    <col min="1796" max="1796" width="11.69921875" customWidth="1"/>
    <col min="1797" max="1797" width="13.8984375" customWidth="1"/>
    <col min="1798" max="1798" width="10.296875" customWidth="1"/>
    <col min="2048" max="2048" width="3.8984375" bestFit="1" customWidth="1"/>
    <col min="2049" max="2049" width="28.59765625" customWidth="1"/>
    <col min="2050" max="2050" width="43.59765625" bestFit="1" customWidth="1"/>
    <col min="2051" max="2051" width="13.69921875" customWidth="1"/>
    <col min="2052" max="2052" width="11.69921875" customWidth="1"/>
    <col min="2053" max="2053" width="13.8984375" customWidth="1"/>
    <col min="2054" max="2054" width="10.296875" customWidth="1"/>
    <col min="2304" max="2304" width="3.8984375" bestFit="1" customWidth="1"/>
    <col min="2305" max="2305" width="28.59765625" customWidth="1"/>
    <col min="2306" max="2306" width="43.59765625" bestFit="1" customWidth="1"/>
    <col min="2307" max="2307" width="13.69921875" customWidth="1"/>
    <col min="2308" max="2308" width="11.69921875" customWidth="1"/>
    <col min="2309" max="2309" width="13.8984375" customWidth="1"/>
    <col min="2310" max="2310" width="10.296875" customWidth="1"/>
    <col min="2560" max="2560" width="3.8984375" bestFit="1" customWidth="1"/>
    <col min="2561" max="2561" width="28.59765625" customWidth="1"/>
    <col min="2562" max="2562" width="43.59765625" bestFit="1" customWidth="1"/>
    <col min="2563" max="2563" width="13.69921875" customWidth="1"/>
    <col min="2564" max="2564" width="11.69921875" customWidth="1"/>
    <col min="2565" max="2565" width="13.8984375" customWidth="1"/>
    <col min="2566" max="2566" width="10.296875" customWidth="1"/>
    <col min="2816" max="2816" width="3.8984375" bestFit="1" customWidth="1"/>
    <col min="2817" max="2817" width="28.59765625" customWidth="1"/>
    <col min="2818" max="2818" width="43.59765625" bestFit="1" customWidth="1"/>
    <col min="2819" max="2819" width="13.69921875" customWidth="1"/>
    <col min="2820" max="2820" width="11.69921875" customWidth="1"/>
    <col min="2821" max="2821" width="13.8984375" customWidth="1"/>
    <col min="2822" max="2822" width="10.296875" customWidth="1"/>
    <col min="3072" max="3072" width="3.8984375" bestFit="1" customWidth="1"/>
    <col min="3073" max="3073" width="28.59765625" customWidth="1"/>
    <col min="3074" max="3074" width="43.59765625" bestFit="1" customWidth="1"/>
    <col min="3075" max="3075" width="13.69921875" customWidth="1"/>
    <col min="3076" max="3076" width="11.69921875" customWidth="1"/>
    <col min="3077" max="3077" width="13.8984375" customWidth="1"/>
    <col min="3078" max="3078" width="10.296875" customWidth="1"/>
    <col min="3328" max="3328" width="3.8984375" bestFit="1" customWidth="1"/>
    <col min="3329" max="3329" width="28.59765625" customWidth="1"/>
    <col min="3330" max="3330" width="43.59765625" bestFit="1" customWidth="1"/>
    <col min="3331" max="3331" width="13.69921875" customWidth="1"/>
    <col min="3332" max="3332" width="11.69921875" customWidth="1"/>
    <col min="3333" max="3333" width="13.8984375" customWidth="1"/>
    <col min="3334" max="3334" width="10.296875" customWidth="1"/>
    <col min="3584" max="3584" width="3.8984375" bestFit="1" customWidth="1"/>
    <col min="3585" max="3585" width="28.59765625" customWidth="1"/>
    <col min="3586" max="3586" width="43.59765625" bestFit="1" customWidth="1"/>
    <col min="3587" max="3587" width="13.69921875" customWidth="1"/>
    <col min="3588" max="3588" width="11.69921875" customWidth="1"/>
    <col min="3589" max="3589" width="13.8984375" customWidth="1"/>
    <col min="3590" max="3590" width="10.296875" customWidth="1"/>
    <col min="3840" max="3840" width="3.8984375" bestFit="1" customWidth="1"/>
    <col min="3841" max="3841" width="28.59765625" customWidth="1"/>
    <col min="3842" max="3842" width="43.59765625" bestFit="1" customWidth="1"/>
    <col min="3843" max="3843" width="13.69921875" customWidth="1"/>
    <col min="3844" max="3844" width="11.69921875" customWidth="1"/>
    <col min="3845" max="3845" width="13.8984375" customWidth="1"/>
    <col min="3846" max="3846" width="10.296875" customWidth="1"/>
    <col min="4096" max="4096" width="3.8984375" bestFit="1" customWidth="1"/>
    <col min="4097" max="4097" width="28.59765625" customWidth="1"/>
    <col min="4098" max="4098" width="43.59765625" bestFit="1" customWidth="1"/>
    <col min="4099" max="4099" width="13.69921875" customWidth="1"/>
    <col min="4100" max="4100" width="11.69921875" customWidth="1"/>
    <col min="4101" max="4101" width="13.8984375" customWidth="1"/>
    <col min="4102" max="4102" width="10.296875" customWidth="1"/>
    <col min="4352" max="4352" width="3.8984375" bestFit="1" customWidth="1"/>
    <col min="4353" max="4353" width="28.59765625" customWidth="1"/>
    <col min="4354" max="4354" width="43.59765625" bestFit="1" customWidth="1"/>
    <col min="4355" max="4355" width="13.69921875" customWidth="1"/>
    <col min="4356" max="4356" width="11.69921875" customWidth="1"/>
    <col min="4357" max="4357" width="13.8984375" customWidth="1"/>
    <col min="4358" max="4358" width="10.296875" customWidth="1"/>
    <col min="4608" max="4608" width="3.8984375" bestFit="1" customWidth="1"/>
    <col min="4609" max="4609" width="28.59765625" customWidth="1"/>
    <col min="4610" max="4610" width="43.59765625" bestFit="1" customWidth="1"/>
    <col min="4611" max="4611" width="13.69921875" customWidth="1"/>
    <col min="4612" max="4612" width="11.69921875" customWidth="1"/>
    <col min="4613" max="4613" width="13.8984375" customWidth="1"/>
    <col min="4614" max="4614" width="10.296875" customWidth="1"/>
    <col min="4864" max="4864" width="3.8984375" bestFit="1" customWidth="1"/>
    <col min="4865" max="4865" width="28.59765625" customWidth="1"/>
    <col min="4866" max="4866" width="43.59765625" bestFit="1" customWidth="1"/>
    <col min="4867" max="4867" width="13.69921875" customWidth="1"/>
    <col min="4868" max="4868" width="11.69921875" customWidth="1"/>
    <col min="4869" max="4869" width="13.8984375" customWidth="1"/>
    <col min="4870" max="4870" width="10.296875" customWidth="1"/>
    <col min="5120" max="5120" width="3.8984375" bestFit="1" customWidth="1"/>
    <col min="5121" max="5121" width="28.59765625" customWidth="1"/>
    <col min="5122" max="5122" width="43.59765625" bestFit="1" customWidth="1"/>
    <col min="5123" max="5123" width="13.69921875" customWidth="1"/>
    <col min="5124" max="5124" width="11.69921875" customWidth="1"/>
    <col min="5125" max="5125" width="13.8984375" customWidth="1"/>
    <col min="5126" max="5126" width="10.296875" customWidth="1"/>
    <col min="5376" max="5376" width="3.8984375" bestFit="1" customWidth="1"/>
    <col min="5377" max="5377" width="28.59765625" customWidth="1"/>
    <col min="5378" max="5378" width="43.59765625" bestFit="1" customWidth="1"/>
    <col min="5379" max="5379" width="13.69921875" customWidth="1"/>
    <col min="5380" max="5380" width="11.69921875" customWidth="1"/>
    <col min="5381" max="5381" width="13.8984375" customWidth="1"/>
    <col min="5382" max="5382" width="10.296875" customWidth="1"/>
    <col min="5632" max="5632" width="3.8984375" bestFit="1" customWidth="1"/>
    <col min="5633" max="5633" width="28.59765625" customWidth="1"/>
    <col min="5634" max="5634" width="43.59765625" bestFit="1" customWidth="1"/>
    <col min="5635" max="5635" width="13.69921875" customWidth="1"/>
    <col min="5636" max="5636" width="11.69921875" customWidth="1"/>
    <col min="5637" max="5637" width="13.8984375" customWidth="1"/>
    <col min="5638" max="5638" width="10.296875" customWidth="1"/>
    <col min="5888" max="5888" width="3.8984375" bestFit="1" customWidth="1"/>
    <col min="5889" max="5889" width="28.59765625" customWidth="1"/>
    <col min="5890" max="5890" width="43.59765625" bestFit="1" customWidth="1"/>
    <col min="5891" max="5891" width="13.69921875" customWidth="1"/>
    <col min="5892" max="5892" width="11.69921875" customWidth="1"/>
    <col min="5893" max="5893" width="13.8984375" customWidth="1"/>
    <col min="5894" max="5894" width="10.296875" customWidth="1"/>
    <col min="6144" max="6144" width="3.8984375" bestFit="1" customWidth="1"/>
    <col min="6145" max="6145" width="28.59765625" customWidth="1"/>
    <col min="6146" max="6146" width="43.59765625" bestFit="1" customWidth="1"/>
    <col min="6147" max="6147" width="13.69921875" customWidth="1"/>
    <col min="6148" max="6148" width="11.69921875" customWidth="1"/>
    <col min="6149" max="6149" width="13.8984375" customWidth="1"/>
    <col min="6150" max="6150" width="10.296875" customWidth="1"/>
    <col min="6400" max="6400" width="3.8984375" bestFit="1" customWidth="1"/>
    <col min="6401" max="6401" width="28.59765625" customWidth="1"/>
    <col min="6402" max="6402" width="43.59765625" bestFit="1" customWidth="1"/>
    <col min="6403" max="6403" width="13.69921875" customWidth="1"/>
    <col min="6404" max="6404" width="11.69921875" customWidth="1"/>
    <col min="6405" max="6405" width="13.8984375" customWidth="1"/>
    <col min="6406" max="6406" width="10.296875" customWidth="1"/>
    <col min="6656" max="6656" width="3.8984375" bestFit="1" customWidth="1"/>
    <col min="6657" max="6657" width="28.59765625" customWidth="1"/>
    <col min="6658" max="6658" width="43.59765625" bestFit="1" customWidth="1"/>
    <col min="6659" max="6659" width="13.69921875" customWidth="1"/>
    <col min="6660" max="6660" width="11.69921875" customWidth="1"/>
    <col min="6661" max="6661" width="13.8984375" customWidth="1"/>
    <col min="6662" max="6662" width="10.296875" customWidth="1"/>
    <col min="6912" max="6912" width="3.8984375" bestFit="1" customWidth="1"/>
    <col min="6913" max="6913" width="28.59765625" customWidth="1"/>
    <col min="6914" max="6914" width="43.59765625" bestFit="1" customWidth="1"/>
    <col min="6915" max="6915" width="13.69921875" customWidth="1"/>
    <col min="6916" max="6916" width="11.69921875" customWidth="1"/>
    <col min="6917" max="6917" width="13.8984375" customWidth="1"/>
    <col min="6918" max="6918" width="10.296875" customWidth="1"/>
    <col min="7168" max="7168" width="3.8984375" bestFit="1" customWidth="1"/>
    <col min="7169" max="7169" width="28.59765625" customWidth="1"/>
    <col min="7170" max="7170" width="43.59765625" bestFit="1" customWidth="1"/>
    <col min="7171" max="7171" width="13.69921875" customWidth="1"/>
    <col min="7172" max="7172" width="11.69921875" customWidth="1"/>
    <col min="7173" max="7173" width="13.8984375" customWidth="1"/>
    <col min="7174" max="7174" width="10.296875" customWidth="1"/>
    <col min="7424" max="7424" width="3.8984375" bestFit="1" customWidth="1"/>
    <col min="7425" max="7425" width="28.59765625" customWidth="1"/>
    <col min="7426" max="7426" width="43.59765625" bestFit="1" customWidth="1"/>
    <col min="7427" max="7427" width="13.69921875" customWidth="1"/>
    <col min="7428" max="7428" width="11.69921875" customWidth="1"/>
    <col min="7429" max="7429" width="13.8984375" customWidth="1"/>
    <col min="7430" max="7430" width="10.296875" customWidth="1"/>
    <col min="7680" max="7680" width="3.8984375" bestFit="1" customWidth="1"/>
    <col min="7681" max="7681" width="28.59765625" customWidth="1"/>
    <col min="7682" max="7682" width="43.59765625" bestFit="1" customWidth="1"/>
    <col min="7683" max="7683" width="13.69921875" customWidth="1"/>
    <col min="7684" max="7684" width="11.69921875" customWidth="1"/>
    <col min="7685" max="7685" width="13.8984375" customWidth="1"/>
    <col min="7686" max="7686" width="10.296875" customWidth="1"/>
    <col min="7936" max="7936" width="3.8984375" bestFit="1" customWidth="1"/>
    <col min="7937" max="7937" width="28.59765625" customWidth="1"/>
    <col min="7938" max="7938" width="43.59765625" bestFit="1" customWidth="1"/>
    <col min="7939" max="7939" width="13.69921875" customWidth="1"/>
    <col min="7940" max="7940" width="11.69921875" customWidth="1"/>
    <col min="7941" max="7941" width="13.8984375" customWidth="1"/>
    <col min="7942" max="7942" width="10.296875" customWidth="1"/>
    <col min="8192" max="8192" width="3.8984375" bestFit="1" customWidth="1"/>
    <col min="8193" max="8193" width="28.59765625" customWidth="1"/>
    <col min="8194" max="8194" width="43.59765625" bestFit="1" customWidth="1"/>
    <col min="8195" max="8195" width="13.69921875" customWidth="1"/>
    <col min="8196" max="8196" width="11.69921875" customWidth="1"/>
    <col min="8197" max="8197" width="13.8984375" customWidth="1"/>
    <col min="8198" max="8198" width="10.296875" customWidth="1"/>
    <col min="8448" max="8448" width="3.8984375" bestFit="1" customWidth="1"/>
    <col min="8449" max="8449" width="28.59765625" customWidth="1"/>
    <col min="8450" max="8450" width="43.59765625" bestFit="1" customWidth="1"/>
    <col min="8451" max="8451" width="13.69921875" customWidth="1"/>
    <col min="8452" max="8452" width="11.69921875" customWidth="1"/>
    <col min="8453" max="8453" width="13.8984375" customWidth="1"/>
    <col min="8454" max="8454" width="10.296875" customWidth="1"/>
    <col min="8704" max="8704" width="3.8984375" bestFit="1" customWidth="1"/>
    <col min="8705" max="8705" width="28.59765625" customWidth="1"/>
    <col min="8706" max="8706" width="43.59765625" bestFit="1" customWidth="1"/>
    <col min="8707" max="8707" width="13.69921875" customWidth="1"/>
    <col min="8708" max="8708" width="11.69921875" customWidth="1"/>
    <col min="8709" max="8709" width="13.8984375" customWidth="1"/>
    <col min="8710" max="8710" width="10.296875" customWidth="1"/>
    <col min="8960" max="8960" width="3.8984375" bestFit="1" customWidth="1"/>
    <col min="8961" max="8961" width="28.59765625" customWidth="1"/>
    <col min="8962" max="8962" width="43.59765625" bestFit="1" customWidth="1"/>
    <col min="8963" max="8963" width="13.69921875" customWidth="1"/>
    <col min="8964" max="8964" width="11.69921875" customWidth="1"/>
    <col min="8965" max="8965" width="13.8984375" customWidth="1"/>
    <col min="8966" max="8966" width="10.296875" customWidth="1"/>
    <col min="9216" max="9216" width="3.8984375" bestFit="1" customWidth="1"/>
    <col min="9217" max="9217" width="28.59765625" customWidth="1"/>
    <col min="9218" max="9218" width="43.59765625" bestFit="1" customWidth="1"/>
    <col min="9219" max="9219" width="13.69921875" customWidth="1"/>
    <col min="9220" max="9220" width="11.69921875" customWidth="1"/>
    <col min="9221" max="9221" width="13.8984375" customWidth="1"/>
    <col min="9222" max="9222" width="10.296875" customWidth="1"/>
    <col min="9472" max="9472" width="3.8984375" bestFit="1" customWidth="1"/>
    <col min="9473" max="9473" width="28.59765625" customWidth="1"/>
    <col min="9474" max="9474" width="43.59765625" bestFit="1" customWidth="1"/>
    <col min="9475" max="9475" width="13.69921875" customWidth="1"/>
    <col min="9476" max="9476" width="11.69921875" customWidth="1"/>
    <col min="9477" max="9477" width="13.8984375" customWidth="1"/>
    <col min="9478" max="9478" width="10.296875" customWidth="1"/>
    <col min="9728" max="9728" width="3.8984375" bestFit="1" customWidth="1"/>
    <col min="9729" max="9729" width="28.59765625" customWidth="1"/>
    <col min="9730" max="9730" width="43.59765625" bestFit="1" customWidth="1"/>
    <col min="9731" max="9731" width="13.69921875" customWidth="1"/>
    <col min="9732" max="9732" width="11.69921875" customWidth="1"/>
    <col min="9733" max="9733" width="13.8984375" customWidth="1"/>
    <col min="9734" max="9734" width="10.296875" customWidth="1"/>
    <col min="9984" max="9984" width="3.8984375" bestFit="1" customWidth="1"/>
    <col min="9985" max="9985" width="28.59765625" customWidth="1"/>
    <col min="9986" max="9986" width="43.59765625" bestFit="1" customWidth="1"/>
    <col min="9987" max="9987" width="13.69921875" customWidth="1"/>
    <col min="9988" max="9988" width="11.69921875" customWidth="1"/>
    <col min="9989" max="9989" width="13.8984375" customWidth="1"/>
    <col min="9990" max="9990" width="10.296875" customWidth="1"/>
    <col min="10240" max="10240" width="3.8984375" bestFit="1" customWidth="1"/>
    <col min="10241" max="10241" width="28.59765625" customWidth="1"/>
    <col min="10242" max="10242" width="43.59765625" bestFit="1" customWidth="1"/>
    <col min="10243" max="10243" width="13.69921875" customWidth="1"/>
    <col min="10244" max="10244" width="11.69921875" customWidth="1"/>
    <col min="10245" max="10245" width="13.8984375" customWidth="1"/>
    <col min="10246" max="10246" width="10.296875" customWidth="1"/>
    <col min="10496" max="10496" width="3.8984375" bestFit="1" customWidth="1"/>
    <col min="10497" max="10497" width="28.59765625" customWidth="1"/>
    <col min="10498" max="10498" width="43.59765625" bestFit="1" customWidth="1"/>
    <col min="10499" max="10499" width="13.69921875" customWidth="1"/>
    <col min="10500" max="10500" width="11.69921875" customWidth="1"/>
    <col min="10501" max="10501" width="13.8984375" customWidth="1"/>
    <col min="10502" max="10502" width="10.296875" customWidth="1"/>
    <col min="10752" max="10752" width="3.8984375" bestFit="1" customWidth="1"/>
    <col min="10753" max="10753" width="28.59765625" customWidth="1"/>
    <col min="10754" max="10754" width="43.59765625" bestFit="1" customWidth="1"/>
    <col min="10755" max="10755" width="13.69921875" customWidth="1"/>
    <col min="10756" max="10756" width="11.69921875" customWidth="1"/>
    <col min="10757" max="10757" width="13.8984375" customWidth="1"/>
    <col min="10758" max="10758" width="10.296875" customWidth="1"/>
    <col min="11008" max="11008" width="3.8984375" bestFit="1" customWidth="1"/>
    <col min="11009" max="11009" width="28.59765625" customWidth="1"/>
    <col min="11010" max="11010" width="43.59765625" bestFit="1" customWidth="1"/>
    <col min="11011" max="11011" width="13.69921875" customWidth="1"/>
    <col min="11012" max="11012" width="11.69921875" customWidth="1"/>
    <col min="11013" max="11013" width="13.8984375" customWidth="1"/>
    <col min="11014" max="11014" width="10.296875" customWidth="1"/>
    <col min="11264" max="11264" width="3.8984375" bestFit="1" customWidth="1"/>
    <col min="11265" max="11265" width="28.59765625" customWidth="1"/>
    <col min="11266" max="11266" width="43.59765625" bestFit="1" customWidth="1"/>
    <col min="11267" max="11267" width="13.69921875" customWidth="1"/>
    <col min="11268" max="11268" width="11.69921875" customWidth="1"/>
    <col min="11269" max="11269" width="13.8984375" customWidth="1"/>
    <col min="11270" max="11270" width="10.296875" customWidth="1"/>
    <col min="11520" max="11520" width="3.8984375" bestFit="1" customWidth="1"/>
    <col min="11521" max="11521" width="28.59765625" customWidth="1"/>
    <col min="11522" max="11522" width="43.59765625" bestFit="1" customWidth="1"/>
    <col min="11523" max="11523" width="13.69921875" customWidth="1"/>
    <col min="11524" max="11524" width="11.69921875" customWidth="1"/>
    <col min="11525" max="11525" width="13.8984375" customWidth="1"/>
    <col min="11526" max="11526" width="10.296875" customWidth="1"/>
    <col min="11776" max="11776" width="3.8984375" bestFit="1" customWidth="1"/>
    <col min="11777" max="11777" width="28.59765625" customWidth="1"/>
    <col min="11778" max="11778" width="43.59765625" bestFit="1" customWidth="1"/>
    <col min="11779" max="11779" width="13.69921875" customWidth="1"/>
    <col min="11780" max="11780" width="11.69921875" customWidth="1"/>
    <col min="11781" max="11781" width="13.8984375" customWidth="1"/>
    <col min="11782" max="11782" width="10.296875" customWidth="1"/>
    <col min="12032" max="12032" width="3.8984375" bestFit="1" customWidth="1"/>
    <col min="12033" max="12033" width="28.59765625" customWidth="1"/>
    <col min="12034" max="12034" width="43.59765625" bestFit="1" customWidth="1"/>
    <col min="12035" max="12035" width="13.69921875" customWidth="1"/>
    <col min="12036" max="12036" width="11.69921875" customWidth="1"/>
    <col min="12037" max="12037" width="13.8984375" customWidth="1"/>
    <col min="12038" max="12038" width="10.296875" customWidth="1"/>
    <col min="12288" max="12288" width="3.8984375" bestFit="1" customWidth="1"/>
    <col min="12289" max="12289" width="28.59765625" customWidth="1"/>
    <col min="12290" max="12290" width="43.59765625" bestFit="1" customWidth="1"/>
    <col min="12291" max="12291" width="13.69921875" customWidth="1"/>
    <col min="12292" max="12292" width="11.69921875" customWidth="1"/>
    <col min="12293" max="12293" width="13.8984375" customWidth="1"/>
    <col min="12294" max="12294" width="10.296875" customWidth="1"/>
    <col min="12544" max="12544" width="3.8984375" bestFit="1" customWidth="1"/>
    <col min="12545" max="12545" width="28.59765625" customWidth="1"/>
    <col min="12546" max="12546" width="43.59765625" bestFit="1" customWidth="1"/>
    <col min="12547" max="12547" width="13.69921875" customWidth="1"/>
    <col min="12548" max="12548" width="11.69921875" customWidth="1"/>
    <col min="12549" max="12549" width="13.8984375" customWidth="1"/>
    <col min="12550" max="12550" width="10.296875" customWidth="1"/>
    <col min="12800" max="12800" width="3.8984375" bestFit="1" customWidth="1"/>
    <col min="12801" max="12801" width="28.59765625" customWidth="1"/>
    <col min="12802" max="12802" width="43.59765625" bestFit="1" customWidth="1"/>
    <col min="12803" max="12803" width="13.69921875" customWidth="1"/>
    <col min="12804" max="12804" width="11.69921875" customWidth="1"/>
    <col min="12805" max="12805" width="13.8984375" customWidth="1"/>
    <col min="12806" max="12806" width="10.296875" customWidth="1"/>
    <col min="13056" max="13056" width="3.8984375" bestFit="1" customWidth="1"/>
    <col min="13057" max="13057" width="28.59765625" customWidth="1"/>
    <col min="13058" max="13058" width="43.59765625" bestFit="1" customWidth="1"/>
    <col min="13059" max="13059" width="13.69921875" customWidth="1"/>
    <col min="13060" max="13060" width="11.69921875" customWidth="1"/>
    <col min="13061" max="13061" width="13.8984375" customWidth="1"/>
    <col min="13062" max="13062" width="10.296875" customWidth="1"/>
    <col min="13312" max="13312" width="3.8984375" bestFit="1" customWidth="1"/>
    <col min="13313" max="13313" width="28.59765625" customWidth="1"/>
    <col min="13314" max="13314" width="43.59765625" bestFit="1" customWidth="1"/>
    <col min="13315" max="13315" width="13.69921875" customWidth="1"/>
    <col min="13316" max="13316" width="11.69921875" customWidth="1"/>
    <col min="13317" max="13317" width="13.8984375" customWidth="1"/>
    <col min="13318" max="13318" width="10.296875" customWidth="1"/>
    <col min="13568" max="13568" width="3.8984375" bestFit="1" customWidth="1"/>
    <col min="13569" max="13569" width="28.59765625" customWidth="1"/>
    <col min="13570" max="13570" width="43.59765625" bestFit="1" customWidth="1"/>
    <col min="13571" max="13571" width="13.69921875" customWidth="1"/>
    <col min="13572" max="13572" width="11.69921875" customWidth="1"/>
    <col min="13573" max="13573" width="13.8984375" customWidth="1"/>
    <col min="13574" max="13574" width="10.296875" customWidth="1"/>
    <col min="13824" max="13824" width="3.8984375" bestFit="1" customWidth="1"/>
    <col min="13825" max="13825" width="28.59765625" customWidth="1"/>
    <col min="13826" max="13826" width="43.59765625" bestFit="1" customWidth="1"/>
    <col min="13827" max="13827" width="13.69921875" customWidth="1"/>
    <col min="13828" max="13828" width="11.69921875" customWidth="1"/>
    <col min="13829" max="13829" width="13.8984375" customWidth="1"/>
    <col min="13830" max="13830" width="10.296875" customWidth="1"/>
    <col min="14080" max="14080" width="3.8984375" bestFit="1" customWidth="1"/>
    <col min="14081" max="14081" width="28.59765625" customWidth="1"/>
    <col min="14082" max="14082" width="43.59765625" bestFit="1" customWidth="1"/>
    <col min="14083" max="14083" width="13.69921875" customWidth="1"/>
    <col min="14084" max="14084" width="11.69921875" customWidth="1"/>
    <col min="14085" max="14085" width="13.8984375" customWidth="1"/>
    <col min="14086" max="14086" width="10.296875" customWidth="1"/>
    <col min="14336" max="14336" width="3.8984375" bestFit="1" customWidth="1"/>
    <col min="14337" max="14337" width="28.59765625" customWidth="1"/>
    <col min="14338" max="14338" width="43.59765625" bestFit="1" customWidth="1"/>
    <col min="14339" max="14339" width="13.69921875" customWidth="1"/>
    <col min="14340" max="14340" width="11.69921875" customWidth="1"/>
    <col min="14341" max="14341" width="13.8984375" customWidth="1"/>
    <col min="14342" max="14342" width="10.296875" customWidth="1"/>
    <col min="14592" max="14592" width="3.8984375" bestFit="1" customWidth="1"/>
    <col min="14593" max="14593" width="28.59765625" customWidth="1"/>
    <col min="14594" max="14594" width="43.59765625" bestFit="1" customWidth="1"/>
    <col min="14595" max="14595" width="13.69921875" customWidth="1"/>
    <col min="14596" max="14596" width="11.69921875" customWidth="1"/>
    <col min="14597" max="14597" width="13.8984375" customWidth="1"/>
    <col min="14598" max="14598" width="10.296875" customWidth="1"/>
    <col min="14848" max="14848" width="3.8984375" bestFit="1" customWidth="1"/>
    <col min="14849" max="14849" width="28.59765625" customWidth="1"/>
    <col min="14850" max="14850" width="43.59765625" bestFit="1" customWidth="1"/>
    <col min="14851" max="14851" width="13.69921875" customWidth="1"/>
    <col min="14852" max="14852" width="11.69921875" customWidth="1"/>
    <col min="14853" max="14853" width="13.8984375" customWidth="1"/>
    <col min="14854" max="14854" width="10.296875" customWidth="1"/>
    <col min="15104" max="15104" width="3.8984375" bestFit="1" customWidth="1"/>
    <col min="15105" max="15105" width="28.59765625" customWidth="1"/>
    <col min="15106" max="15106" width="43.59765625" bestFit="1" customWidth="1"/>
    <col min="15107" max="15107" width="13.69921875" customWidth="1"/>
    <col min="15108" max="15108" width="11.69921875" customWidth="1"/>
    <col min="15109" max="15109" width="13.8984375" customWidth="1"/>
    <col min="15110" max="15110" width="10.296875" customWidth="1"/>
    <col min="15360" max="15360" width="3.8984375" bestFit="1" customWidth="1"/>
    <col min="15361" max="15361" width="28.59765625" customWidth="1"/>
    <col min="15362" max="15362" width="43.59765625" bestFit="1" customWidth="1"/>
    <col min="15363" max="15363" width="13.69921875" customWidth="1"/>
    <col min="15364" max="15364" width="11.69921875" customWidth="1"/>
    <col min="15365" max="15365" width="13.8984375" customWidth="1"/>
    <col min="15366" max="15366" width="10.296875" customWidth="1"/>
    <col min="15616" max="15616" width="3.8984375" bestFit="1" customWidth="1"/>
    <col min="15617" max="15617" width="28.59765625" customWidth="1"/>
    <col min="15618" max="15618" width="43.59765625" bestFit="1" customWidth="1"/>
    <col min="15619" max="15619" width="13.69921875" customWidth="1"/>
    <col min="15620" max="15620" width="11.69921875" customWidth="1"/>
    <col min="15621" max="15621" width="13.8984375" customWidth="1"/>
    <col min="15622" max="15622" width="10.296875" customWidth="1"/>
    <col min="15872" max="15872" width="3.8984375" bestFit="1" customWidth="1"/>
    <col min="15873" max="15873" width="28.59765625" customWidth="1"/>
    <col min="15874" max="15874" width="43.59765625" bestFit="1" customWidth="1"/>
    <col min="15875" max="15875" width="13.69921875" customWidth="1"/>
    <col min="15876" max="15876" width="11.69921875" customWidth="1"/>
    <col min="15877" max="15877" width="13.8984375" customWidth="1"/>
    <col min="15878" max="15878" width="10.296875" customWidth="1"/>
    <col min="16128" max="16128" width="3.8984375" bestFit="1" customWidth="1"/>
    <col min="16129" max="16129" width="28.59765625" customWidth="1"/>
    <col min="16130" max="16130" width="43.59765625" bestFit="1" customWidth="1"/>
    <col min="16131" max="16131" width="13.69921875" customWidth="1"/>
    <col min="16132" max="16132" width="11.69921875" customWidth="1"/>
    <col min="16133" max="16133" width="13.8984375" customWidth="1"/>
    <col min="16134" max="16134" width="10.296875" customWidth="1"/>
  </cols>
  <sheetData>
    <row r="1" spans="1:8" x14ac:dyDescent="0.3">
      <c r="A1" s="493" t="s">
        <v>200</v>
      </c>
      <c r="B1" s="493"/>
      <c r="C1" s="493"/>
      <c r="D1" s="493"/>
      <c r="E1" s="493"/>
      <c r="F1" s="493"/>
      <c r="G1" s="1"/>
      <c r="H1" s="2"/>
    </row>
    <row r="2" spans="1:8" x14ac:dyDescent="0.3">
      <c r="A2" s="2"/>
      <c r="B2" s="3">
        <v>43040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100" t="s">
        <v>1</v>
      </c>
      <c r="B4" s="2"/>
      <c r="C4" s="8" t="s">
        <v>201</v>
      </c>
      <c r="D4" s="8" t="s">
        <v>202</v>
      </c>
      <c r="E4" s="8" t="s">
        <v>203</v>
      </c>
      <c r="F4" s="95" t="s">
        <v>435</v>
      </c>
      <c r="G4" s="1"/>
      <c r="H4" s="2"/>
    </row>
    <row r="5" spans="1:8" x14ac:dyDescent="0.3">
      <c r="A5" s="101" t="s">
        <v>3</v>
      </c>
      <c r="B5" s="2" t="s">
        <v>784</v>
      </c>
      <c r="C5" s="65">
        <v>583</v>
      </c>
      <c r="D5" s="65"/>
      <c r="E5" s="65">
        <v>583</v>
      </c>
      <c r="F5" s="5" t="s">
        <v>5</v>
      </c>
      <c r="G5" s="1"/>
      <c r="H5" s="2"/>
    </row>
    <row r="6" spans="1:8" x14ac:dyDescent="0.3">
      <c r="A6" s="101" t="s">
        <v>649</v>
      </c>
      <c r="B6" s="2" t="s">
        <v>783</v>
      </c>
      <c r="C6" s="65">
        <v>148.16</v>
      </c>
      <c r="D6" s="65">
        <v>29.63</v>
      </c>
      <c r="E6" s="65">
        <v>177.79</v>
      </c>
      <c r="F6" s="5">
        <v>203230</v>
      </c>
      <c r="G6" s="1"/>
      <c r="H6" s="2"/>
    </row>
    <row r="7" spans="1:8" x14ac:dyDescent="0.3">
      <c r="A7" s="101" t="s">
        <v>6</v>
      </c>
      <c r="B7" s="2" t="s">
        <v>785</v>
      </c>
      <c r="C7" s="11">
        <v>26.21</v>
      </c>
      <c r="D7" s="11">
        <v>5.24</v>
      </c>
      <c r="E7" s="11">
        <v>31.45</v>
      </c>
      <c r="F7" s="5" t="s">
        <v>5</v>
      </c>
      <c r="G7" s="12"/>
      <c r="H7" s="2"/>
    </row>
    <row r="8" spans="1:8" x14ac:dyDescent="0.3">
      <c r="A8" s="101" t="s">
        <v>6</v>
      </c>
      <c r="B8" s="2" t="s">
        <v>785</v>
      </c>
      <c r="C8" s="11">
        <v>38.83</v>
      </c>
      <c r="D8" s="11">
        <v>7.77</v>
      </c>
      <c r="E8" s="11">
        <v>46.6</v>
      </c>
      <c r="F8" s="5" t="s">
        <v>5</v>
      </c>
      <c r="G8" s="12"/>
      <c r="H8" s="2"/>
    </row>
    <row r="9" spans="1:8" x14ac:dyDescent="0.3">
      <c r="A9" s="101" t="s">
        <v>653</v>
      </c>
      <c r="B9" s="2" t="s">
        <v>786</v>
      </c>
      <c r="C9" s="11">
        <v>15</v>
      </c>
      <c r="D9" s="11">
        <v>3</v>
      </c>
      <c r="E9" s="11">
        <v>18</v>
      </c>
      <c r="F9" s="5" t="s">
        <v>5</v>
      </c>
      <c r="G9" s="12"/>
      <c r="H9" s="2"/>
    </row>
    <row r="10" spans="1:8" x14ac:dyDescent="0.3">
      <c r="A10" s="101" t="s">
        <v>727</v>
      </c>
      <c r="B10" s="2" t="s">
        <v>787</v>
      </c>
      <c r="C10" s="11">
        <v>153.34</v>
      </c>
      <c r="D10" s="11"/>
      <c r="E10" s="11">
        <v>153.34</v>
      </c>
      <c r="F10" s="5">
        <v>203237</v>
      </c>
      <c r="G10" s="12"/>
      <c r="H10" s="2"/>
    </row>
    <row r="11" spans="1:8" x14ac:dyDescent="0.3">
      <c r="A11" s="2"/>
      <c r="B11" s="2"/>
      <c r="C11" s="13">
        <f>SUM(C5:C10)</f>
        <v>964.54000000000008</v>
      </c>
      <c r="D11" s="13">
        <f>SUM(D5:D10)</f>
        <v>45.64</v>
      </c>
      <c r="E11" s="13">
        <f>SUM(E5:E10)</f>
        <v>1010.1800000000001</v>
      </c>
      <c r="F11" s="5"/>
      <c r="G11" s="1"/>
      <c r="H11" s="2" t="s">
        <v>10</v>
      </c>
    </row>
    <row r="12" spans="1:8" x14ac:dyDescent="0.3">
      <c r="A12" s="100" t="s">
        <v>11</v>
      </c>
      <c r="B12" s="2"/>
      <c r="C12" s="14"/>
      <c r="D12" s="14"/>
      <c r="E12" s="14"/>
      <c r="F12" s="5"/>
      <c r="G12" s="1"/>
      <c r="H12" s="2"/>
    </row>
    <row r="13" spans="1:8" x14ac:dyDescent="0.3">
      <c r="A13" s="101" t="s">
        <v>649</v>
      </c>
      <c r="B13" s="2" t="s">
        <v>788</v>
      </c>
      <c r="C13" s="15">
        <v>20.29</v>
      </c>
      <c r="D13" s="15">
        <v>4.0599999999999996</v>
      </c>
      <c r="E13" s="15">
        <v>24.35</v>
      </c>
      <c r="F13" s="17">
        <v>203230</v>
      </c>
      <c r="G13" s="1"/>
      <c r="H13" s="2"/>
    </row>
    <row r="14" spans="1:8" s="2" customFormat="1" ht="12.7" x14ac:dyDescent="0.25">
      <c r="A14" s="101" t="s">
        <v>12</v>
      </c>
      <c r="B14" s="2" t="s">
        <v>13</v>
      </c>
      <c r="C14" s="15">
        <v>9.42</v>
      </c>
      <c r="D14" s="15"/>
      <c r="E14" s="15">
        <v>9.42</v>
      </c>
      <c r="F14" s="5" t="s">
        <v>5</v>
      </c>
      <c r="G14" s="1"/>
    </row>
    <row r="15" spans="1:8" s="2" customFormat="1" ht="12.7" x14ac:dyDescent="0.25">
      <c r="A15" s="101" t="s">
        <v>780</v>
      </c>
      <c r="B15" s="2" t="s">
        <v>789</v>
      </c>
      <c r="C15" s="15">
        <v>228.8</v>
      </c>
      <c r="D15" s="15">
        <v>45.76</v>
      </c>
      <c r="E15" s="15">
        <v>274.56</v>
      </c>
      <c r="F15" s="5" t="s">
        <v>5</v>
      </c>
      <c r="G15" s="1"/>
    </row>
    <row r="16" spans="1:8" x14ac:dyDescent="0.3">
      <c r="A16" s="101" t="s">
        <v>661</v>
      </c>
      <c r="B16" s="2" t="s">
        <v>19</v>
      </c>
      <c r="C16" s="16">
        <f>15.28+66.63</f>
        <v>81.91</v>
      </c>
      <c r="D16" s="16">
        <f>3.05+13.33</f>
        <v>16.38</v>
      </c>
      <c r="E16" s="96">
        <v>98.29</v>
      </c>
      <c r="F16" s="17" t="s">
        <v>5</v>
      </c>
      <c r="G16" s="1"/>
      <c r="H16" s="2"/>
    </row>
    <row r="17" spans="1:8" x14ac:dyDescent="0.3">
      <c r="A17" s="101" t="s">
        <v>653</v>
      </c>
      <c r="B17" s="2" t="s">
        <v>790</v>
      </c>
      <c r="C17" s="15">
        <v>85.57</v>
      </c>
      <c r="D17" s="15">
        <v>17.11</v>
      </c>
      <c r="E17" s="15">
        <v>102.68</v>
      </c>
      <c r="F17" s="17" t="s">
        <v>5</v>
      </c>
      <c r="G17" s="1"/>
      <c r="H17" s="2"/>
    </row>
    <row r="18" spans="1:8" s="91" customFormat="1" ht="12.7" x14ac:dyDescent="0.25">
      <c r="A18" s="101" t="s">
        <v>720</v>
      </c>
      <c r="B18" s="2" t="s">
        <v>721</v>
      </c>
      <c r="C18" s="15">
        <v>179</v>
      </c>
      <c r="D18" s="15"/>
      <c r="E18" s="15">
        <v>179</v>
      </c>
      <c r="F18" s="5" t="s">
        <v>569</v>
      </c>
      <c r="G18" s="12"/>
    </row>
    <row r="19" spans="1:8" x14ac:dyDescent="0.3">
      <c r="A19" s="101" t="s">
        <v>206</v>
      </c>
      <c r="B19" s="2" t="s">
        <v>791</v>
      </c>
      <c r="C19" s="15">
        <v>3577.49</v>
      </c>
      <c r="D19" s="15"/>
      <c r="E19" s="15">
        <v>3577.49</v>
      </c>
      <c r="F19" s="5">
        <v>203231</v>
      </c>
      <c r="G19" s="1"/>
      <c r="H19" s="2"/>
    </row>
    <row r="20" spans="1:8" s="91" customFormat="1" ht="12.7" x14ac:dyDescent="0.25">
      <c r="A20" s="101" t="s">
        <v>792</v>
      </c>
      <c r="B20" s="2" t="s">
        <v>793</v>
      </c>
      <c r="C20" s="15">
        <v>21.98</v>
      </c>
      <c r="D20" s="15">
        <v>4.4000000000000004</v>
      </c>
      <c r="E20" s="15">
        <v>26.38</v>
      </c>
      <c r="F20" s="5" t="s">
        <v>794</v>
      </c>
      <c r="G20" s="12"/>
    </row>
    <row r="21" spans="1:8" s="2" customFormat="1" ht="12.7" x14ac:dyDescent="0.25">
      <c r="A21" s="101" t="s">
        <v>795</v>
      </c>
      <c r="B21" s="2" t="s">
        <v>2083</v>
      </c>
      <c r="C21" s="15">
        <v>80</v>
      </c>
      <c r="D21" s="15">
        <v>0</v>
      </c>
      <c r="E21" s="15">
        <v>80</v>
      </c>
      <c r="F21" s="5">
        <v>203232</v>
      </c>
      <c r="G21" s="1"/>
    </row>
    <row r="22" spans="1:8" x14ac:dyDescent="0.3">
      <c r="A22" s="101" t="s">
        <v>720</v>
      </c>
      <c r="B22" s="2" t="s">
        <v>721</v>
      </c>
      <c r="C22" s="11">
        <v>215</v>
      </c>
      <c r="D22" s="11"/>
      <c r="E22" s="11">
        <v>215</v>
      </c>
      <c r="F22" s="5" t="s">
        <v>52</v>
      </c>
      <c r="G22" s="12"/>
      <c r="H22" s="2"/>
    </row>
    <row r="23" spans="1:8" x14ac:dyDescent="0.3">
      <c r="A23" s="101" t="s">
        <v>655</v>
      </c>
      <c r="B23" s="2" t="s">
        <v>671</v>
      </c>
      <c r="C23" s="11">
        <v>77.17</v>
      </c>
      <c r="D23" s="11"/>
      <c r="E23" s="11">
        <v>77.17</v>
      </c>
      <c r="F23" s="5">
        <v>203244</v>
      </c>
      <c r="G23" s="12"/>
      <c r="H23" s="2"/>
    </row>
    <row r="24" spans="1:8" x14ac:dyDescent="0.3">
      <c r="A24" s="101" t="s">
        <v>651</v>
      </c>
      <c r="B24" s="2" t="s">
        <v>652</v>
      </c>
      <c r="C24" s="11">
        <v>45.76</v>
      </c>
      <c r="D24" s="11">
        <v>9.16</v>
      </c>
      <c r="E24" s="11">
        <v>54.92</v>
      </c>
      <c r="F24" s="5">
        <v>203243</v>
      </c>
      <c r="G24" s="12"/>
      <c r="H24" s="2"/>
    </row>
    <row r="25" spans="1:8" x14ac:dyDescent="0.3">
      <c r="A25" s="2"/>
      <c r="B25" s="2"/>
      <c r="C25" s="13">
        <f>SUM(C13:C24)</f>
        <v>4622.3899999999994</v>
      </c>
      <c r="D25" s="13">
        <f>SUM(D13:D24)</f>
        <v>96.87</v>
      </c>
      <c r="E25" s="13">
        <f>SUM(E13:E24)</f>
        <v>4719.26</v>
      </c>
      <c r="F25" s="5"/>
      <c r="G25" s="1"/>
      <c r="H25" s="2"/>
    </row>
    <row r="26" spans="1:8" x14ac:dyDescent="0.3">
      <c r="A26" s="100" t="s">
        <v>26</v>
      </c>
      <c r="B26" s="2"/>
      <c r="C26" s="14"/>
      <c r="D26" s="14"/>
      <c r="E26" s="14"/>
      <c r="F26" s="5"/>
      <c r="G26" s="1"/>
      <c r="H26" s="2"/>
    </row>
    <row r="27" spans="1:8" x14ac:dyDescent="0.3">
      <c r="A27" s="101" t="s">
        <v>3</v>
      </c>
      <c r="B27" s="2" t="s">
        <v>769</v>
      </c>
      <c r="C27" s="14">
        <v>443</v>
      </c>
      <c r="D27" s="14"/>
      <c r="E27" s="14">
        <v>443</v>
      </c>
      <c r="F27" s="5" t="s">
        <v>5</v>
      </c>
      <c r="G27" s="1"/>
      <c r="H27" s="2"/>
    </row>
    <row r="28" spans="1:8" x14ac:dyDescent="0.3">
      <c r="A28" s="101" t="s">
        <v>649</v>
      </c>
      <c r="B28" s="2" t="s">
        <v>659</v>
      </c>
      <c r="C28" s="14">
        <v>77.040000000000006</v>
      </c>
      <c r="D28" s="14">
        <v>15.41</v>
      </c>
      <c r="E28" s="14">
        <v>92.45</v>
      </c>
      <c r="F28" s="5">
        <v>203230</v>
      </c>
      <c r="G28" s="1"/>
      <c r="H28" s="2"/>
    </row>
    <row r="29" spans="1:8" x14ac:dyDescent="0.3">
      <c r="A29" s="101" t="s">
        <v>620</v>
      </c>
      <c r="B29" s="2" t="s">
        <v>796</v>
      </c>
      <c r="C29" s="14">
        <v>296.95</v>
      </c>
      <c r="D29" s="14">
        <v>59.39</v>
      </c>
      <c r="E29" s="14">
        <v>356.34</v>
      </c>
      <c r="F29" s="5">
        <v>203238</v>
      </c>
      <c r="G29" s="1"/>
      <c r="H29" s="2"/>
    </row>
    <row r="30" spans="1:8" x14ac:dyDescent="0.3">
      <c r="A30" s="101" t="s">
        <v>655</v>
      </c>
      <c r="B30" s="2" t="s">
        <v>671</v>
      </c>
      <c r="C30" s="14">
        <v>28.45</v>
      </c>
      <c r="D30" s="14"/>
      <c r="E30" s="14">
        <v>28.45</v>
      </c>
      <c r="F30" s="5">
        <v>203239</v>
      </c>
      <c r="G30" s="1"/>
      <c r="H30" s="2"/>
    </row>
    <row r="31" spans="1:8" x14ac:dyDescent="0.3">
      <c r="A31" s="101" t="s">
        <v>6</v>
      </c>
      <c r="B31" s="2" t="s">
        <v>785</v>
      </c>
      <c r="C31" s="25">
        <v>76.61</v>
      </c>
      <c r="D31" s="25">
        <v>15.32</v>
      </c>
      <c r="E31" s="25">
        <v>91.93</v>
      </c>
      <c r="F31" s="5" t="s">
        <v>5</v>
      </c>
      <c r="G31" s="1"/>
      <c r="H31" s="2"/>
    </row>
    <row r="32" spans="1:8" s="91" customFormat="1" ht="12.7" x14ac:dyDescent="0.25">
      <c r="A32" s="18" t="s">
        <v>30</v>
      </c>
      <c r="B32" s="2" t="s">
        <v>31</v>
      </c>
      <c r="C32" s="40">
        <v>10</v>
      </c>
      <c r="D32" s="16">
        <v>2</v>
      </c>
      <c r="E32" s="16">
        <v>12</v>
      </c>
      <c r="F32" s="5" t="s">
        <v>5</v>
      </c>
      <c r="G32" s="12"/>
    </row>
    <row r="33" spans="1:8" s="91" customFormat="1" ht="12.7" x14ac:dyDescent="0.25">
      <c r="A33" s="18" t="s">
        <v>797</v>
      </c>
      <c r="B33" s="2" t="s">
        <v>798</v>
      </c>
      <c r="C33" s="40">
        <v>143.63999999999999</v>
      </c>
      <c r="D33" s="16"/>
      <c r="E33" s="16">
        <v>143.63999999999999</v>
      </c>
      <c r="F33" s="5" t="s">
        <v>52</v>
      </c>
      <c r="G33" s="12"/>
    </row>
    <row r="34" spans="1:8" x14ac:dyDescent="0.3">
      <c r="A34" s="101" t="s">
        <v>799</v>
      </c>
      <c r="B34" s="2" t="s">
        <v>800</v>
      </c>
      <c r="C34" s="15">
        <v>107.5</v>
      </c>
      <c r="D34" s="15">
        <v>21.5</v>
      </c>
      <c r="E34" s="15">
        <v>129</v>
      </c>
      <c r="F34" s="22" t="s">
        <v>52</v>
      </c>
      <c r="G34" s="19"/>
      <c r="H34" s="20"/>
    </row>
    <row r="35" spans="1:8" x14ac:dyDescent="0.3">
      <c r="A35" s="101" t="s">
        <v>801</v>
      </c>
      <c r="B35" s="2" t="s">
        <v>802</v>
      </c>
      <c r="C35" s="15">
        <v>155</v>
      </c>
      <c r="D35" s="15"/>
      <c r="E35" s="15">
        <v>155</v>
      </c>
      <c r="F35" s="22">
        <v>203240</v>
      </c>
      <c r="G35" s="19"/>
      <c r="H35" s="20"/>
    </row>
    <row r="36" spans="1:8" x14ac:dyDescent="0.3">
      <c r="A36" s="101" t="s">
        <v>803</v>
      </c>
      <c r="B36" s="2" t="s">
        <v>804</v>
      </c>
      <c r="C36" s="15">
        <v>94.28</v>
      </c>
      <c r="D36" s="15">
        <v>18.86</v>
      </c>
      <c r="E36" s="15">
        <v>113.14</v>
      </c>
      <c r="F36" s="22" t="s">
        <v>5</v>
      </c>
      <c r="G36" s="19"/>
      <c r="H36" s="20"/>
    </row>
    <row r="37" spans="1:8" x14ac:dyDescent="0.3">
      <c r="A37" s="101" t="s">
        <v>803</v>
      </c>
      <c r="B37" s="2" t="s">
        <v>805</v>
      </c>
      <c r="C37" s="15">
        <v>64.25</v>
      </c>
      <c r="D37" s="15">
        <v>12.85</v>
      </c>
      <c r="E37" s="15">
        <v>77.099999999999994</v>
      </c>
      <c r="F37" s="22" t="s">
        <v>5</v>
      </c>
      <c r="G37" s="19"/>
      <c r="H37" s="20"/>
    </row>
    <row r="38" spans="1:8" x14ac:dyDescent="0.3">
      <c r="A38" s="101" t="s">
        <v>681</v>
      </c>
      <c r="B38" s="2" t="s">
        <v>806</v>
      </c>
      <c r="C38" s="15">
        <v>12.73</v>
      </c>
      <c r="D38" s="15">
        <v>0.64</v>
      </c>
      <c r="E38" s="15">
        <v>13.37</v>
      </c>
      <c r="F38" s="22">
        <v>203247</v>
      </c>
      <c r="G38" s="19"/>
      <c r="H38" s="20"/>
    </row>
    <row r="39" spans="1:8" x14ac:dyDescent="0.3">
      <c r="A39" s="101" t="s">
        <v>415</v>
      </c>
      <c r="B39" s="2" t="s">
        <v>807</v>
      </c>
      <c r="C39" s="15">
        <v>-134.28</v>
      </c>
      <c r="D39" s="15">
        <v>-6.71</v>
      </c>
      <c r="E39" s="15">
        <v>-140.99</v>
      </c>
      <c r="F39" s="22">
        <v>203246</v>
      </c>
      <c r="G39" s="19"/>
      <c r="H39" s="20"/>
    </row>
    <row r="40" spans="1:8" x14ac:dyDescent="0.3">
      <c r="A40" s="20"/>
      <c r="B40" s="21"/>
      <c r="C40" s="13">
        <f>SUM(C27:C39)</f>
        <v>1375.17</v>
      </c>
      <c r="D40" s="13">
        <f>SUM(D27:D39)</f>
        <v>139.26</v>
      </c>
      <c r="E40" s="13">
        <f>SUM(E27:E39)</f>
        <v>1514.4299999999998</v>
      </c>
      <c r="F40" s="5"/>
      <c r="G40" s="1"/>
      <c r="H40" s="2"/>
    </row>
    <row r="41" spans="1:8" x14ac:dyDescent="0.3">
      <c r="A41" s="100" t="s">
        <v>39</v>
      </c>
      <c r="B41" s="2"/>
      <c r="C41" s="14"/>
      <c r="D41" s="14"/>
      <c r="E41" s="14"/>
      <c r="F41" s="5"/>
      <c r="G41" s="1"/>
      <c r="H41" s="2"/>
    </row>
    <row r="42" spans="1:8" x14ac:dyDescent="0.3">
      <c r="A42" s="101" t="s">
        <v>3</v>
      </c>
      <c r="B42" s="2" t="s">
        <v>769</v>
      </c>
      <c r="C42" s="14">
        <v>182</v>
      </c>
      <c r="D42" s="14"/>
      <c r="E42" s="14">
        <v>182</v>
      </c>
      <c r="F42" s="5" t="s">
        <v>5</v>
      </c>
      <c r="G42" s="12"/>
      <c r="H42" s="2"/>
    </row>
    <row r="43" spans="1:8" x14ac:dyDescent="0.3">
      <c r="A43" s="101" t="s">
        <v>686</v>
      </c>
      <c r="B43" s="2" t="s">
        <v>808</v>
      </c>
      <c r="C43" s="11">
        <v>520</v>
      </c>
      <c r="D43" s="11">
        <v>104</v>
      </c>
      <c r="E43" s="11">
        <v>624</v>
      </c>
      <c r="F43" s="5">
        <v>203235</v>
      </c>
      <c r="G43" s="12"/>
      <c r="H43" s="2"/>
    </row>
    <row r="44" spans="1:8" x14ac:dyDescent="0.3">
      <c r="A44" s="101" t="s">
        <v>6</v>
      </c>
      <c r="B44" s="2" t="s">
        <v>785</v>
      </c>
      <c r="C44" s="11">
        <v>76.61</v>
      </c>
      <c r="D44" s="11">
        <v>15.32</v>
      </c>
      <c r="E44" s="11">
        <v>91.93</v>
      </c>
      <c r="F44" s="23" t="s">
        <v>5</v>
      </c>
      <c r="G44" s="12"/>
      <c r="H44" s="2"/>
    </row>
    <row r="45" spans="1:8" x14ac:dyDescent="0.3">
      <c r="A45" s="101" t="s">
        <v>681</v>
      </c>
      <c r="B45" s="2" t="s">
        <v>806</v>
      </c>
      <c r="C45" s="11">
        <v>101.7</v>
      </c>
      <c r="D45" s="11">
        <v>5.08</v>
      </c>
      <c r="E45" s="11">
        <v>106.78</v>
      </c>
      <c r="F45" s="5">
        <v>203247</v>
      </c>
      <c r="G45" s="1"/>
      <c r="H45" s="2"/>
    </row>
    <row r="46" spans="1:8" x14ac:dyDescent="0.3">
      <c r="A46" s="101" t="s">
        <v>415</v>
      </c>
      <c r="B46" s="2" t="s">
        <v>807</v>
      </c>
      <c r="C46" s="11">
        <v>50.26</v>
      </c>
      <c r="D46" s="11">
        <v>2.5099999999999998</v>
      </c>
      <c r="E46" s="103">
        <v>52.77</v>
      </c>
      <c r="F46" s="5">
        <v>203246</v>
      </c>
      <c r="G46" s="1"/>
      <c r="H46" s="2"/>
    </row>
    <row r="47" spans="1:8" x14ac:dyDescent="0.3">
      <c r="A47" s="24"/>
      <c r="B47" s="20"/>
      <c r="C47" s="13">
        <f>SUM(C42:C46)</f>
        <v>930.57</v>
      </c>
      <c r="D47" s="13">
        <f>SUM(D42:D46)</f>
        <v>126.91</v>
      </c>
      <c r="E47" s="13">
        <f>SUM(E42:E46)</f>
        <v>1057.48</v>
      </c>
      <c r="F47" s="5"/>
      <c r="G47" s="1"/>
      <c r="H47" s="2"/>
    </row>
    <row r="48" spans="1:8" x14ac:dyDescent="0.3">
      <c r="A48" s="100" t="s">
        <v>46</v>
      </c>
      <c r="B48" s="2"/>
      <c r="C48" s="25"/>
      <c r="D48" s="25"/>
      <c r="E48" s="25"/>
      <c r="F48" s="5"/>
      <c r="G48" s="1"/>
      <c r="H48" s="2"/>
    </row>
    <row r="49" spans="1:8" x14ac:dyDescent="0.3">
      <c r="A49" s="101"/>
      <c r="B49" s="2"/>
      <c r="C49" s="25"/>
      <c r="D49" s="25"/>
      <c r="E49" s="25"/>
      <c r="F49" s="5"/>
      <c r="G49" s="1"/>
      <c r="H49" s="2"/>
    </row>
    <row r="50" spans="1:8" x14ac:dyDescent="0.3">
      <c r="A50" s="2"/>
      <c r="B50" s="2"/>
      <c r="C50" s="13">
        <f>C49</f>
        <v>0</v>
      </c>
      <c r="D50" s="13">
        <f>D49</f>
        <v>0</v>
      </c>
      <c r="E50" s="13">
        <f>E49</f>
        <v>0</v>
      </c>
      <c r="F50" s="5"/>
      <c r="G50" s="1"/>
      <c r="H50" s="2"/>
    </row>
    <row r="51" spans="1:8" x14ac:dyDescent="0.3">
      <c r="A51" s="100" t="s">
        <v>47</v>
      </c>
      <c r="B51" s="2"/>
      <c r="C51" s="25"/>
      <c r="D51" s="25"/>
      <c r="E51" s="25"/>
      <c r="F51" s="5"/>
      <c r="G51" s="12"/>
      <c r="H51" s="2"/>
    </row>
    <row r="52" spans="1:8" x14ac:dyDescent="0.3">
      <c r="A52" s="101" t="s">
        <v>48</v>
      </c>
      <c r="B52" s="2" t="s">
        <v>809</v>
      </c>
      <c r="C52" s="25">
        <v>25</v>
      </c>
      <c r="D52" s="25">
        <v>5</v>
      </c>
      <c r="E52" s="25">
        <v>30</v>
      </c>
      <c r="F52" s="5">
        <v>203234</v>
      </c>
      <c r="G52" s="12"/>
      <c r="H52" s="2"/>
    </row>
    <row r="53" spans="1:8" x14ac:dyDescent="0.3">
      <c r="A53" s="101" t="s">
        <v>415</v>
      </c>
      <c r="B53" s="2" t="s">
        <v>807</v>
      </c>
      <c r="C53" s="25">
        <v>19.45</v>
      </c>
      <c r="D53" s="25">
        <v>0.97</v>
      </c>
      <c r="E53" s="104">
        <v>20.420000000000002</v>
      </c>
      <c r="F53" s="5">
        <v>203246</v>
      </c>
      <c r="G53" s="12"/>
      <c r="H53" s="2"/>
    </row>
    <row r="54" spans="1:8" x14ac:dyDescent="0.3">
      <c r="A54" s="2"/>
      <c r="B54" s="2"/>
      <c r="C54" s="13">
        <f>SUM(C52:C53)</f>
        <v>44.45</v>
      </c>
      <c r="D54" s="13">
        <f>SUM(D52:D53)</f>
        <v>5.97</v>
      </c>
      <c r="E54" s="13">
        <f>SUM(E52:E53)</f>
        <v>50.42</v>
      </c>
      <c r="G54" s="1"/>
      <c r="H54" s="2" t="s">
        <v>10</v>
      </c>
    </row>
    <row r="55" spans="1:8" x14ac:dyDescent="0.3">
      <c r="A55" s="494" t="s">
        <v>53</v>
      </c>
      <c r="B55" s="495"/>
      <c r="C55" s="25"/>
      <c r="D55" s="25"/>
      <c r="E55" s="25"/>
      <c r="F55" s="5"/>
      <c r="G55" s="1"/>
      <c r="H55" s="2"/>
    </row>
    <row r="56" spans="1:8" x14ac:dyDescent="0.3">
      <c r="A56" s="101"/>
      <c r="B56" s="101"/>
      <c r="C56" s="25"/>
      <c r="D56" s="25"/>
      <c r="E56" s="25"/>
      <c r="F56" s="5"/>
      <c r="G56" s="1"/>
      <c r="H56" s="2"/>
    </row>
    <row r="57" spans="1:8" x14ac:dyDescent="0.3">
      <c r="A57" s="2"/>
      <c r="B57" s="2"/>
      <c r="C57" s="13">
        <f>SUM(C55:C56)</f>
        <v>0</v>
      </c>
      <c r="D57" s="13">
        <f>SUM(D55:D56)</f>
        <v>0</v>
      </c>
      <c r="E57" s="13">
        <f>SUM(E55:E56)</f>
        <v>0</v>
      </c>
      <c r="F57" s="5"/>
      <c r="G57" s="1"/>
      <c r="H57" s="2"/>
    </row>
    <row r="58" spans="1:8" x14ac:dyDescent="0.3">
      <c r="A58" s="100" t="s">
        <v>54</v>
      </c>
      <c r="B58" s="2"/>
      <c r="C58" s="25"/>
      <c r="D58" s="25"/>
      <c r="E58" s="25"/>
      <c r="F58" s="5"/>
      <c r="G58" s="12"/>
      <c r="H58" s="2"/>
    </row>
    <row r="59" spans="1:8" x14ac:dyDescent="0.3">
      <c r="A59" s="101" t="s">
        <v>48</v>
      </c>
      <c r="B59" s="2" t="s">
        <v>810</v>
      </c>
      <c r="C59" s="25">
        <v>986</v>
      </c>
      <c r="D59" s="25">
        <v>197.2</v>
      </c>
      <c r="E59" s="25">
        <v>1183.2</v>
      </c>
      <c r="F59" s="5">
        <v>203234</v>
      </c>
      <c r="G59" s="1"/>
      <c r="H59" s="2"/>
    </row>
    <row r="60" spans="1:8" x14ac:dyDescent="0.3">
      <c r="A60" s="101" t="s">
        <v>415</v>
      </c>
      <c r="B60" s="2" t="s">
        <v>807</v>
      </c>
      <c r="C60" s="25">
        <v>108.3</v>
      </c>
      <c r="D60" s="25">
        <v>5.42</v>
      </c>
      <c r="E60" s="104">
        <v>113.72</v>
      </c>
      <c r="F60" s="5">
        <v>203246</v>
      </c>
      <c r="G60" s="1"/>
      <c r="H60" s="2"/>
    </row>
    <row r="61" spans="1:8" x14ac:dyDescent="0.3">
      <c r="A61" s="101"/>
      <c r="B61" s="2"/>
      <c r="C61" s="25"/>
      <c r="D61" s="25"/>
      <c r="E61" s="25"/>
      <c r="F61" s="5"/>
      <c r="G61" s="1"/>
      <c r="H61" s="2"/>
    </row>
    <row r="62" spans="1:8" x14ac:dyDescent="0.3">
      <c r="A62" s="2"/>
      <c r="B62" s="2"/>
      <c r="C62" s="13">
        <f>SUM(C59:C61)</f>
        <v>1094.3</v>
      </c>
      <c r="D62" s="13">
        <f>SUM(D59:D61)</f>
        <v>202.61999999999998</v>
      </c>
      <c r="E62" s="13">
        <f>SUM(E59:E61)</f>
        <v>1296.92</v>
      </c>
      <c r="F62" s="5"/>
      <c r="G62" s="1"/>
      <c r="H62" s="2"/>
    </row>
    <row r="63" spans="1:8" x14ac:dyDescent="0.3">
      <c r="A63" s="100" t="s">
        <v>56</v>
      </c>
      <c r="B63" s="2"/>
      <c r="C63" s="25"/>
      <c r="D63" s="25"/>
      <c r="E63" s="25"/>
      <c r="F63" s="5"/>
      <c r="G63" s="12"/>
      <c r="H63" s="2"/>
    </row>
    <row r="64" spans="1:8" s="91" customFormat="1" ht="12.7" x14ac:dyDescent="0.25">
      <c r="A64" s="101" t="s">
        <v>811</v>
      </c>
      <c r="B64" s="2" t="s">
        <v>812</v>
      </c>
      <c r="C64" s="14">
        <v>188.7</v>
      </c>
      <c r="D64" s="14">
        <v>37.74</v>
      </c>
      <c r="E64" s="14">
        <f>SUM(C64:D64)</f>
        <v>226.44</v>
      </c>
      <c r="F64" s="5" t="s">
        <v>569</v>
      </c>
      <c r="G64" s="12"/>
    </row>
    <row r="65" spans="1:8" s="91" customFormat="1" ht="12.7" x14ac:dyDescent="0.25">
      <c r="A65" s="101" t="s">
        <v>766</v>
      </c>
      <c r="B65" s="2" t="s">
        <v>813</v>
      </c>
      <c r="C65" s="14">
        <v>14.84</v>
      </c>
      <c r="D65" s="14">
        <v>1.26</v>
      </c>
      <c r="E65" s="14">
        <v>16.100000000000001</v>
      </c>
      <c r="F65" s="5" t="s">
        <v>569</v>
      </c>
      <c r="G65" s="12"/>
    </row>
    <row r="66" spans="1:8" s="91" customFormat="1" ht="12.7" x14ac:dyDescent="0.25">
      <c r="A66" s="101" t="s">
        <v>2081</v>
      </c>
      <c r="B66" s="2" t="s">
        <v>814</v>
      </c>
      <c r="C66" s="14">
        <v>100</v>
      </c>
      <c r="D66" s="14"/>
      <c r="E66" s="14">
        <v>100</v>
      </c>
      <c r="F66" s="5" t="s">
        <v>815</v>
      </c>
      <c r="G66" s="12"/>
    </row>
    <row r="67" spans="1:8" s="91" customFormat="1" ht="12.7" x14ac:dyDescent="0.25">
      <c r="A67" s="101" t="s">
        <v>816</v>
      </c>
      <c r="B67" s="2" t="s">
        <v>817</v>
      </c>
      <c r="C67" s="14">
        <v>980</v>
      </c>
      <c r="D67" s="14">
        <v>196</v>
      </c>
      <c r="E67" s="14">
        <v>1176</v>
      </c>
      <c r="F67" s="5" t="s">
        <v>818</v>
      </c>
      <c r="G67" s="12"/>
    </row>
    <row r="68" spans="1:8" x14ac:dyDescent="0.3">
      <c r="A68" s="101"/>
      <c r="B68" s="21"/>
      <c r="C68" s="13">
        <f>SUM(C64:C67)</f>
        <v>1283.54</v>
      </c>
      <c r="D68" s="13">
        <f>SUM(D64:D67)</f>
        <v>235</v>
      </c>
      <c r="E68" s="13">
        <f>SUM(E64:E67)</f>
        <v>1518.54</v>
      </c>
      <c r="F68" s="5"/>
      <c r="G68" s="1"/>
      <c r="H68" s="2"/>
    </row>
    <row r="69" spans="1:8" x14ac:dyDescent="0.3">
      <c r="A69" s="66"/>
      <c r="B69" s="67"/>
      <c r="C69" s="25"/>
      <c r="D69" s="25"/>
      <c r="E69" s="25"/>
      <c r="F69" s="5"/>
      <c r="G69" s="1"/>
      <c r="H69" s="2"/>
    </row>
    <row r="70" spans="1:8" x14ac:dyDescent="0.3">
      <c r="A70" s="100" t="s">
        <v>57</v>
      </c>
      <c r="B70" s="2"/>
      <c r="C70" s="25"/>
      <c r="D70" s="25"/>
      <c r="E70" s="25"/>
      <c r="F70" s="5"/>
      <c r="G70" s="1"/>
      <c r="H70" s="2"/>
    </row>
    <row r="71" spans="1:8" x14ac:dyDescent="0.3">
      <c r="A71" s="101" t="s">
        <v>415</v>
      </c>
      <c r="B71" s="2" t="s">
        <v>819</v>
      </c>
      <c r="C71" s="25">
        <v>4.97</v>
      </c>
      <c r="D71" s="25">
        <v>0.25</v>
      </c>
      <c r="E71" s="104">
        <v>5.22</v>
      </c>
      <c r="F71" s="5">
        <v>203246</v>
      </c>
      <c r="G71" s="1"/>
      <c r="H71" s="2"/>
    </row>
    <row r="72" spans="1:8" x14ac:dyDescent="0.3">
      <c r="A72" s="2"/>
      <c r="B72" s="2"/>
      <c r="C72" s="13">
        <f>SUM(C71:C71)</f>
        <v>4.97</v>
      </c>
      <c r="D72" s="13">
        <f>SUM(D71:D71)</f>
        <v>0.25</v>
      </c>
      <c r="E72" s="13">
        <f>SUM(E71:E71)</f>
        <v>5.22</v>
      </c>
      <c r="F72" s="5"/>
      <c r="G72" s="1"/>
      <c r="H72" s="2"/>
    </row>
    <row r="73" spans="1:8" x14ac:dyDescent="0.3">
      <c r="A73" s="100" t="s">
        <v>60</v>
      </c>
      <c r="B73" s="101"/>
      <c r="C73" s="14"/>
      <c r="D73" s="14"/>
      <c r="E73" s="14"/>
      <c r="F73" s="5"/>
      <c r="G73" s="1"/>
      <c r="H73" s="2"/>
    </row>
    <row r="74" spans="1:8" x14ac:dyDescent="0.3">
      <c r="A74" s="101" t="s">
        <v>3</v>
      </c>
      <c r="B74" s="101" t="s">
        <v>4</v>
      </c>
      <c r="C74" s="14">
        <v>524</v>
      </c>
      <c r="D74" s="14"/>
      <c r="E74" s="14">
        <v>524</v>
      </c>
      <c r="F74" s="5" t="s">
        <v>5</v>
      </c>
      <c r="G74" s="12"/>
      <c r="H74" s="2"/>
    </row>
    <row r="75" spans="1:8" x14ac:dyDescent="0.3">
      <c r="A75" s="101" t="s">
        <v>6</v>
      </c>
      <c r="B75" s="2" t="s">
        <v>785</v>
      </c>
      <c r="C75" s="11">
        <v>26.21</v>
      </c>
      <c r="D75" s="11">
        <v>5.24</v>
      </c>
      <c r="E75" s="11">
        <v>31.45</v>
      </c>
      <c r="F75" s="5" t="s">
        <v>5</v>
      </c>
      <c r="G75" s="12"/>
      <c r="H75" s="2"/>
    </row>
    <row r="76" spans="1:8" x14ac:dyDescent="0.3">
      <c r="A76" s="101" t="s">
        <v>6</v>
      </c>
      <c r="B76" s="2" t="s">
        <v>785</v>
      </c>
      <c r="C76" s="11">
        <v>38.83</v>
      </c>
      <c r="D76" s="11">
        <v>7.76</v>
      </c>
      <c r="E76" s="11">
        <v>46.59</v>
      </c>
      <c r="F76" s="5" t="s">
        <v>5</v>
      </c>
      <c r="G76" s="12"/>
      <c r="H76" s="2"/>
    </row>
    <row r="77" spans="1:8" x14ac:dyDescent="0.3">
      <c r="A77" s="101" t="s">
        <v>686</v>
      </c>
      <c r="B77" s="2" t="s">
        <v>750</v>
      </c>
      <c r="C77" s="11">
        <v>410</v>
      </c>
      <c r="D77" s="11">
        <v>82</v>
      </c>
      <c r="E77" s="14">
        <v>492</v>
      </c>
      <c r="F77" s="5">
        <v>203235</v>
      </c>
      <c r="G77" s="12"/>
      <c r="H77" s="2"/>
    </row>
    <row r="78" spans="1:8" x14ac:dyDescent="0.3">
      <c r="A78" s="101" t="s">
        <v>781</v>
      </c>
      <c r="B78" s="2" t="s">
        <v>820</v>
      </c>
      <c r="C78" s="11">
        <v>2185</v>
      </c>
      <c r="D78" s="11">
        <v>437</v>
      </c>
      <c r="E78" s="14">
        <v>2622</v>
      </c>
      <c r="F78" s="5">
        <v>203236</v>
      </c>
      <c r="G78" s="12"/>
      <c r="H78" s="2"/>
    </row>
    <row r="79" spans="1:8" x14ac:dyDescent="0.3">
      <c r="A79" s="101" t="s">
        <v>282</v>
      </c>
      <c r="B79" s="2" t="s">
        <v>821</v>
      </c>
      <c r="C79" s="11">
        <v>154.77000000000001</v>
      </c>
      <c r="D79" s="11"/>
      <c r="E79" s="14">
        <v>154.77000000000001</v>
      </c>
      <c r="F79" s="5">
        <v>203237</v>
      </c>
      <c r="G79" s="12"/>
      <c r="H79" s="2"/>
    </row>
    <row r="80" spans="1:8" x14ac:dyDescent="0.3">
      <c r="A80" s="2"/>
      <c r="B80" s="2"/>
      <c r="C80" s="13">
        <f>SUM(C74:C79)</f>
        <v>3338.81</v>
      </c>
      <c r="D80" s="13">
        <f>SUM(D74:D79)</f>
        <v>532</v>
      </c>
      <c r="E80" s="13">
        <f>SUM(E74:E79)</f>
        <v>3870.81</v>
      </c>
      <c r="F80" s="5"/>
      <c r="G80" s="1"/>
      <c r="H80" s="2"/>
    </row>
    <row r="81" spans="1:8" x14ac:dyDescent="0.3">
      <c r="A81" s="2"/>
      <c r="B81" s="2"/>
      <c r="C81" s="25"/>
      <c r="D81" s="25"/>
      <c r="E81" s="25"/>
      <c r="F81" s="5"/>
      <c r="G81" s="1"/>
      <c r="H81" s="2"/>
    </row>
    <row r="82" spans="1:8" x14ac:dyDescent="0.3">
      <c r="A82" s="100" t="s">
        <v>63</v>
      </c>
      <c r="B82" s="2"/>
      <c r="C82" s="14"/>
      <c r="D82" s="14"/>
      <c r="E82" s="14"/>
      <c r="F82" s="5"/>
      <c r="G82" s="1"/>
      <c r="H82" s="2"/>
    </row>
    <row r="83" spans="1:8" x14ac:dyDescent="0.3">
      <c r="A83" s="101" t="s">
        <v>3</v>
      </c>
      <c r="B83" s="2" t="s">
        <v>4</v>
      </c>
      <c r="C83" s="14">
        <v>348</v>
      </c>
      <c r="D83" s="14"/>
      <c r="E83" s="14">
        <v>348</v>
      </c>
      <c r="F83" s="5" t="s">
        <v>5</v>
      </c>
      <c r="G83" s="1"/>
      <c r="H83" s="2"/>
    </row>
    <row r="84" spans="1:8" x14ac:dyDescent="0.3">
      <c r="A84" s="101" t="s">
        <v>3</v>
      </c>
      <c r="B84" s="2" t="s">
        <v>4</v>
      </c>
      <c r="C84" s="14">
        <v>161</v>
      </c>
      <c r="D84" s="14"/>
      <c r="E84" s="14">
        <v>161</v>
      </c>
      <c r="F84" s="5" t="s">
        <v>5</v>
      </c>
      <c r="G84" s="1"/>
      <c r="H84" s="2"/>
    </row>
    <row r="85" spans="1:8" x14ac:dyDescent="0.3">
      <c r="A85" s="101" t="s">
        <v>3</v>
      </c>
      <c r="B85" s="2" t="s">
        <v>4</v>
      </c>
      <c r="C85" s="14">
        <v>96</v>
      </c>
      <c r="D85" s="14"/>
      <c r="E85" s="14">
        <v>96</v>
      </c>
      <c r="F85" s="5" t="s">
        <v>5</v>
      </c>
      <c r="G85" s="1"/>
      <c r="H85" s="2"/>
    </row>
    <row r="86" spans="1:8" x14ac:dyDescent="0.3">
      <c r="A86" s="101" t="s">
        <v>653</v>
      </c>
      <c r="B86" s="2" t="s">
        <v>822</v>
      </c>
      <c r="C86" s="11">
        <v>18.03</v>
      </c>
      <c r="D86" s="11">
        <v>3.61</v>
      </c>
      <c r="E86" s="11">
        <v>21.64</v>
      </c>
      <c r="F86" s="5" t="s">
        <v>5</v>
      </c>
      <c r="G86" s="12"/>
      <c r="H86" s="2"/>
    </row>
    <row r="87" spans="1:8" x14ac:dyDescent="0.3">
      <c r="A87" s="101" t="s">
        <v>780</v>
      </c>
      <c r="B87" s="2" t="s">
        <v>823</v>
      </c>
      <c r="C87" s="11">
        <v>28.6</v>
      </c>
      <c r="D87" s="11">
        <v>5.72</v>
      </c>
      <c r="E87" s="11">
        <v>34.32</v>
      </c>
      <c r="F87" s="5" t="s">
        <v>5</v>
      </c>
      <c r="G87" s="12"/>
      <c r="H87" s="2"/>
    </row>
    <row r="88" spans="1:8" x14ac:dyDescent="0.3">
      <c r="A88" s="101" t="s">
        <v>48</v>
      </c>
      <c r="B88" s="2" t="s">
        <v>824</v>
      </c>
      <c r="C88" s="11">
        <v>350</v>
      </c>
      <c r="D88" s="11">
        <v>70</v>
      </c>
      <c r="E88" s="11">
        <v>420</v>
      </c>
      <c r="F88" s="5">
        <v>203234</v>
      </c>
      <c r="G88" s="1"/>
      <c r="H88" s="2"/>
    </row>
    <row r="89" spans="1:8" x14ac:dyDescent="0.3">
      <c r="A89" s="101" t="s">
        <v>415</v>
      </c>
      <c r="B89" s="2" t="s">
        <v>825</v>
      </c>
      <c r="C89" s="11">
        <v>17.23</v>
      </c>
      <c r="D89" s="11">
        <v>0.86</v>
      </c>
      <c r="E89" s="103">
        <v>18.09</v>
      </c>
      <c r="F89" s="5">
        <v>203237</v>
      </c>
      <c r="G89" s="1"/>
      <c r="H89" s="2"/>
    </row>
    <row r="90" spans="1:8" x14ac:dyDescent="0.3">
      <c r="A90" s="24"/>
      <c r="B90" s="20"/>
      <c r="C90" s="13">
        <f>SUM(C83:C89)</f>
        <v>1018.86</v>
      </c>
      <c r="D90" s="13">
        <f>SUM(D83:D89)</f>
        <v>80.19</v>
      </c>
      <c r="E90" s="13">
        <f>SUM(E83:E89)</f>
        <v>1099.05</v>
      </c>
      <c r="F90" s="5"/>
      <c r="G90" s="1"/>
      <c r="H90" s="2"/>
    </row>
    <row r="91" spans="1:8" x14ac:dyDescent="0.3">
      <c r="A91" s="27" t="s">
        <v>66</v>
      </c>
      <c r="B91" s="20"/>
      <c r="C91" s="25"/>
      <c r="D91" s="25"/>
      <c r="E91" s="25"/>
      <c r="F91" s="5"/>
      <c r="G91" s="12"/>
      <c r="H91" s="2"/>
    </row>
    <row r="92" spans="1:8" x14ac:dyDescent="0.3">
      <c r="A92" s="24" t="s">
        <v>707</v>
      </c>
      <c r="B92" s="28" t="s">
        <v>826</v>
      </c>
      <c r="C92" s="25">
        <v>313.33</v>
      </c>
      <c r="D92" s="25">
        <v>62.67</v>
      </c>
      <c r="E92" s="25">
        <v>376</v>
      </c>
      <c r="F92" s="5">
        <v>203242</v>
      </c>
      <c r="G92" s="1"/>
      <c r="H92" s="2"/>
    </row>
    <row r="93" spans="1:8" x14ac:dyDescent="0.3">
      <c r="A93" s="24" t="s">
        <v>707</v>
      </c>
      <c r="B93" s="28" t="s">
        <v>827</v>
      </c>
      <c r="C93" s="25">
        <v>310</v>
      </c>
      <c r="D93" s="25">
        <v>62</v>
      </c>
      <c r="E93" s="25">
        <v>372</v>
      </c>
      <c r="F93" s="5">
        <v>203242</v>
      </c>
      <c r="G93" s="1"/>
      <c r="H93" s="2"/>
    </row>
    <row r="94" spans="1:8" x14ac:dyDescent="0.3">
      <c r="A94" s="24"/>
      <c r="B94" s="20"/>
      <c r="C94" s="13">
        <f>SUM(C92:C93)</f>
        <v>623.32999999999993</v>
      </c>
      <c r="D94" s="13">
        <f>SUM(D92:D93)</f>
        <v>124.67</v>
      </c>
      <c r="E94" s="13">
        <f>SUM(E92:E93)</f>
        <v>748</v>
      </c>
      <c r="F94" s="5"/>
      <c r="G94" s="1"/>
      <c r="H94" s="2"/>
    </row>
    <row r="95" spans="1:8" x14ac:dyDescent="0.3">
      <c r="A95" s="29" t="s">
        <v>69</v>
      </c>
      <c r="B95" s="20"/>
      <c r="C95" s="25"/>
      <c r="D95" s="25"/>
      <c r="E95" s="25"/>
      <c r="F95" s="5"/>
      <c r="G95" s="1"/>
      <c r="H95" s="2"/>
    </row>
    <row r="96" spans="1:8" x14ac:dyDescent="0.3">
      <c r="A96" s="24"/>
      <c r="B96" s="28"/>
      <c r="C96" s="25"/>
      <c r="D96" s="25"/>
      <c r="E96" s="25"/>
      <c r="F96" s="5"/>
      <c r="G96" s="1"/>
      <c r="H96" s="2"/>
    </row>
    <row r="97" spans="1:8" x14ac:dyDescent="0.3">
      <c r="A97" s="24"/>
      <c r="B97" s="20"/>
      <c r="C97" s="13">
        <f>SUM(C96:C96)</f>
        <v>0</v>
      </c>
      <c r="D97" s="13">
        <f>SUM(D96:D96)</f>
        <v>0</v>
      </c>
      <c r="E97" s="13">
        <f>SUM(E96:E96)</f>
        <v>0</v>
      </c>
      <c r="F97" s="5"/>
      <c r="G97" s="1"/>
      <c r="H97" s="2"/>
    </row>
    <row r="98" spans="1:8" x14ac:dyDescent="0.3">
      <c r="A98" s="100" t="s">
        <v>72</v>
      </c>
      <c r="B98" s="21"/>
      <c r="C98" s="14"/>
      <c r="D98" s="14"/>
      <c r="E98" s="14"/>
      <c r="F98" s="17"/>
      <c r="G98" s="1"/>
      <c r="H98" s="2"/>
    </row>
    <row r="99" spans="1:8" x14ac:dyDescent="0.3">
      <c r="A99" s="101" t="s">
        <v>782</v>
      </c>
      <c r="B99" t="s">
        <v>828</v>
      </c>
      <c r="C99" s="97">
        <v>488</v>
      </c>
      <c r="D99" s="98">
        <v>97.6</v>
      </c>
      <c r="E99" s="98">
        <v>585.6</v>
      </c>
      <c r="F99" s="17">
        <v>203241</v>
      </c>
      <c r="G99" s="1"/>
      <c r="H99" s="2"/>
    </row>
    <row r="100" spans="1:8" ht="13.1" customHeight="1" x14ac:dyDescent="0.3">
      <c r="A100" s="100"/>
      <c r="B100" s="21"/>
      <c r="C100" s="99">
        <f>SUM(C99:C99)</f>
        <v>488</v>
      </c>
      <c r="D100" s="99">
        <f>SUM(D99:D99)</f>
        <v>97.6</v>
      </c>
      <c r="E100" s="99">
        <f>SUM(E99:E99)</f>
        <v>585.6</v>
      </c>
      <c r="F100" s="5"/>
      <c r="G100" s="1"/>
      <c r="H100" s="2"/>
    </row>
    <row r="101" spans="1:8" x14ac:dyDescent="0.3">
      <c r="A101" s="30" t="s">
        <v>73</v>
      </c>
      <c r="B101" s="30"/>
      <c r="C101" s="14"/>
      <c r="D101" s="14"/>
      <c r="E101" s="14"/>
      <c r="F101" s="5"/>
      <c r="G101" s="12"/>
      <c r="H101" s="2"/>
    </row>
    <row r="102" spans="1:8" x14ac:dyDescent="0.3">
      <c r="A102" s="101" t="s">
        <v>653</v>
      </c>
      <c r="B102" s="2" t="s">
        <v>829</v>
      </c>
      <c r="C102" s="11">
        <v>21.65</v>
      </c>
      <c r="D102" s="11">
        <v>4.33</v>
      </c>
      <c r="E102" s="11">
        <v>25.98</v>
      </c>
      <c r="F102" s="5" t="s">
        <v>5</v>
      </c>
      <c r="G102" s="1"/>
      <c r="H102" s="2"/>
    </row>
    <row r="103" spans="1:8" x14ac:dyDescent="0.3">
      <c r="A103" s="101" t="s">
        <v>780</v>
      </c>
      <c r="B103" s="2" t="s">
        <v>823</v>
      </c>
      <c r="C103" s="11">
        <v>28.6</v>
      </c>
      <c r="D103" s="11">
        <v>5.72</v>
      </c>
      <c r="E103" s="11">
        <v>34.32</v>
      </c>
      <c r="F103" s="5" t="s">
        <v>5</v>
      </c>
      <c r="G103" s="1"/>
      <c r="H103" s="2"/>
    </row>
    <row r="104" spans="1:8" x14ac:dyDescent="0.3">
      <c r="A104" s="2"/>
      <c r="B104" s="2"/>
      <c r="C104" s="13">
        <f>SUM(C102:C103)</f>
        <v>50.25</v>
      </c>
      <c r="D104" s="13">
        <f>SUM(D102:D103)</f>
        <v>10.050000000000001</v>
      </c>
      <c r="E104" s="13">
        <f>SUM(E102:E103)</f>
        <v>60.3</v>
      </c>
      <c r="F104" s="5"/>
      <c r="G104" s="1"/>
      <c r="H104" s="2"/>
    </row>
    <row r="105" spans="1:8" x14ac:dyDescent="0.3">
      <c r="A105" s="100" t="s">
        <v>89</v>
      </c>
      <c r="B105" s="2"/>
      <c r="C105" s="25"/>
      <c r="D105" s="25"/>
      <c r="E105" s="25"/>
      <c r="F105" s="36"/>
      <c r="G105" s="1"/>
      <c r="H105" s="2"/>
    </row>
    <row r="106" spans="1:8" x14ac:dyDescent="0.3">
      <c r="A106" s="33" t="s">
        <v>90</v>
      </c>
      <c r="B106" s="34" t="s">
        <v>245</v>
      </c>
      <c r="C106" s="35">
        <v>16691.2</v>
      </c>
      <c r="D106" s="35"/>
      <c r="E106" s="35">
        <v>16691.2</v>
      </c>
      <c r="F106" s="36" t="s">
        <v>92</v>
      </c>
      <c r="G106" s="1"/>
      <c r="H106" s="2"/>
    </row>
    <row r="107" spans="1:8" x14ac:dyDescent="0.3">
      <c r="A107" s="33" t="s">
        <v>93</v>
      </c>
      <c r="B107" s="34" t="s">
        <v>246</v>
      </c>
      <c r="C107" s="35">
        <v>4852.3599999999997</v>
      </c>
      <c r="D107" s="35"/>
      <c r="E107" s="35">
        <v>4852.3599999999997</v>
      </c>
      <c r="F107" s="36">
        <v>203248</v>
      </c>
      <c r="G107" s="1"/>
      <c r="H107" s="2"/>
    </row>
    <row r="108" spans="1:8" x14ac:dyDescent="0.3">
      <c r="A108" s="33" t="s">
        <v>768</v>
      </c>
      <c r="B108" s="34" t="s">
        <v>247</v>
      </c>
      <c r="C108" s="35">
        <v>6051.31</v>
      </c>
      <c r="D108" s="35"/>
      <c r="E108" s="35">
        <v>6051.31</v>
      </c>
      <c r="F108" s="5">
        <v>203249</v>
      </c>
      <c r="G108" s="1"/>
      <c r="H108" s="2"/>
    </row>
    <row r="109" spans="1:8" x14ac:dyDescent="0.3">
      <c r="A109" s="2"/>
      <c r="B109" s="2"/>
      <c r="C109" s="13">
        <f>SUM(C106:C108)</f>
        <v>27594.870000000003</v>
      </c>
      <c r="D109" s="13">
        <v>0</v>
      </c>
      <c r="E109" s="13">
        <f>SUM(E106:E108)</f>
        <v>27594.870000000003</v>
      </c>
      <c r="F109" s="5"/>
      <c r="G109" s="1"/>
      <c r="H109" s="2"/>
    </row>
    <row r="110" spans="1:8" x14ac:dyDescent="0.3">
      <c r="A110" s="2"/>
      <c r="B110" s="2"/>
      <c r="C110" s="31"/>
      <c r="D110" s="31"/>
      <c r="E110" s="31"/>
      <c r="F110" s="5"/>
      <c r="G110" s="1"/>
      <c r="H110" s="2"/>
    </row>
    <row r="111" spans="1:8" x14ac:dyDescent="0.3">
      <c r="A111" s="2"/>
      <c r="B111" s="32" t="s">
        <v>75</v>
      </c>
      <c r="C111" s="13">
        <f>C11+C25+C40+C47+C50+C54+C57+C62+C68+C72+C80+C90+C94+C97+C100+C104+C109</f>
        <v>43434.05</v>
      </c>
      <c r="D111" s="13">
        <f>D11+D25+D40+D47+D50+D54+D57+D62+D68+D72+D80+D90+D94+D97+D100+D104+D109</f>
        <v>1697.03</v>
      </c>
      <c r="E111" s="13">
        <f>E11+E25+E40+E47+E50+E54+E57+E62+E68+E72+E80+E90+E94+E97+E100+E104+E109</f>
        <v>45131.08</v>
      </c>
      <c r="F111" s="5"/>
      <c r="G111" s="1"/>
      <c r="H111" s="2"/>
    </row>
    <row r="112" spans="1:8" x14ac:dyDescent="0.3">
      <c r="A112" s="42"/>
      <c r="B112" s="20"/>
      <c r="C112" s="26"/>
      <c r="D112" s="26"/>
      <c r="E112" s="26"/>
      <c r="F112" s="5"/>
      <c r="G112" s="1"/>
      <c r="H112" s="2"/>
    </row>
    <row r="113" spans="1:8" x14ac:dyDescent="0.3">
      <c r="A113" s="101"/>
      <c r="B113" s="2"/>
      <c r="C113" s="15"/>
      <c r="D113" s="4"/>
      <c r="E113" s="4"/>
      <c r="F113" s="5"/>
      <c r="G113" s="1"/>
      <c r="H113" s="2"/>
    </row>
    <row r="114" spans="1:8" x14ac:dyDescent="0.3">
      <c r="A114" s="56"/>
      <c r="B114" s="2"/>
      <c r="C114" s="15"/>
      <c r="D114" s="4"/>
      <c r="E114" s="4"/>
      <c r="F114" s="5"/>
      <c r="G114" s="1"/>
      <c r="H114" s="2"/>
    </row>
    <row r="115" spans="1:8" x14ac:dyDescent="0.3">
      <c r="A115" s="42"/>
      <c r="B115" s="44"/>
      <c r="C115" s="15"/>
      <c r="D115" s="4"/>
      <c r="E115" s="4"/>
      <c r="F115" s="5"/>
      <c r="G115" s="1"/>
      <c r="H115" s="2"/>
    </row>
    <row r="116" spans="1:8" x14ac:dyDescent="0.3">
      <c r="A116" s="42"/>
      <c r="B116" s="44"/>
      <c r="C116" s="15"/>
      <c r="D116" s="4"/>
      <c r="E116" s="4"/>
      <c r="F116" s="5"/>
      <c r="G116" s="1"/>
      <c r="H116" s="2"/>
    </row>
    <row r="117" spans="1:8" x14ac:dyDescent="0.3">
      <c r="A117" s="42"/>
      <c r="B117" s="44"/>
      <c r="C117" s="15"/>
      <c r="D117" s="4"/>
      <c r="E117" s="4"/>
      <c r="F117" s="5"/>
      <c r="G117" s="1"/>
      <c r="H117" s="2"/>
    </row>
    <row r="118" spans="1:8" x14ac:dyDescent="0.3">
      <c r="A118" s="42"/>
      <c r="B118" s="44"/>
      <c r="C118" s="15"/>
      <c r="D118" s="4"/>
      <c r="E118" s="4"/>
      <c r="F118" s="5"/>
      <c r="G118" s="1"/>
      <c r="H118" s="2"/>
    </row>
    <row r="119" spans="1:8" x14ac:dyDescent="0.3">
      <c r="A119" s="85"/>
      <c r="B119" s="2"/>
      <c r="C119" s="4"/>
      <c r="D119" s="4"/>
      <c r="E119" s="4"/>
      <c r="F119" s="5"/>
      <c r="G119" s="1"/>
      <c r="H119" s="2"/>
    </row>
    <row r="120" spans="1:8" x14ac:dyDescent="0.3">
      <c r="A120" s="2"/>
      <c r="B120" s="2"/>
      <c r="C120" s="4"/>
      <c r="D120" s="4"/>
      <c r="E120" s="4"/>
      <c r="F120" s="5"/>
      <c r="G120" s="1"/>
      <c r="H120" s="2"/>
    </row>
    <row r="121" spans="1:8" x14ac:dyDescent="0.3">
      <c r="A121" s="2"/>
      <c r="B121" s="2"/>
      <c r="C121" s="4"/>
      <c r="D121" s="4"/>
      <c r="E121" s="4"/>
      <c r="F121" s="5"/>
      <c r="G121" s="1"/>
      <c r="H121" s="2"/>
    </row>
    <row r="122" spans="1:8" x14ac:dyDescent="0.3">
      <c r="A122" s="2"/>
      <c r="B122" s="2"/>
      <c r="C122" s="4"/>
      <c r="D122" s="4"/>
      <c r="E122" s="4"/>
      <c r="F122" s="5"/>
      <c r="G122" s="1"/>
      <c r="H122" s="2"/>
    </row>
    <row r="123" spans="1:8" x14ac:dyDescent="0.3">
      <c r="A123" s="2"/>
      <c r="B123" s="2"/>
      <c r="C123" s="4"/>
      <c r="D123" s="4"/>
      <c r="E123" s="4"/>
      <c r="F123" s="5"/>
      <c r="G123" s="1"/>
      <c r="H123" s="2"/>
    </row>
    <row r="124" spans="1:8" x14ac:dyDescent="0.3">
      <c r="A124" s="2"/>
      <c r="B124" s="2"/>
      <c r="C124" s="4"/>
      <c r="D124" s="4"/>
      <c r="E124" s="4"/>
      <c r="F124" s="5"/>
      <c r="G124" s="1"/>
      <c r="H124" s="2"/>
    </row>
    <row r="125" spans="1:8" x14ac:dyDescent="0.3">
      <c r="A125" s="2"/>
      <c r="B125" s="2"/>
      <c r="C125" s="4"/>
      <c r="D125" s="4"/>
      <c r="E125" s="4"/>
      <c r="F125" s="5"/>
      <c r="G125" s="1"/>
      <c r="H125" s="2"/>
    </row>
    <row r="126" spans="1:8" x14ac:dyDescent="0.3">
      <c r="A126" s="2"/>
      <c r="B126" s="2"/>
      <c r="C126" s="4"/>
      <c r="D126" s="4"/>
      <c r="E126" s="4"/>
      <c r="F126" s="5"/>
      <c r="G126" s="1"/>
      <c r="H126" s="2"/>
    </row>
    <row r="127" spans="1:8" x14ac:dyDescent="0.3">
      <c r="A127" s="2"/>
      <c r="B127" s="2"/>
      <c r="C127" s="4"/>
      <c r="D127" s="4"/>
      <c r="E127" s="4"/>
      <c r="F127" s="5"/>
      <c r="G127" s="1"/>
      <c r="H127" s="2"/>
    </row>
    <row r="128" spans="1:8" x14ac:dyDescent="0.3">
      <c r="A128" s="2"/>
      <c r="B128" s="2"/>
      <c r="C128" s="4"/>
      <c r="D128" s="4"/>
      <c r="E128" s="4"/>
    </row>
  </sheetData>
  <mergeCells count="2">
    <mergeCell ref="A1:F1"/>
    <mergeCell ref="A55:B5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B10" sqref="B10"/>
    </sheetView>
  </sheetViews>
  <sheetFormatPr defaultRowHeight="14.4" x14ac:dyDescent="0.3"/>
  <cols>
    <col min="1" max="1" width="30.09765625" customWidth="1"/>
    <col min="2" max="2" width="38.59765625" customWidth="1"/>
    <col min="3" max="3" width="10.3984375" bestFit="1" customWidth="1"/>
    <col min="4" max="4" width="11.69921875" customWidth="1"/>
    <col min="5" max="5" width="13.8984375" customWidth="1"/>
    <col min="6" max="6" width="10.296875" style="102" customWidth="1"/>
    <col min="256" max="256" width="3.8984375" bestFit="1" customWidth="1"/>
    <col min="257" max="257" width="30.09765625" customWidth="1"/>
    <col min="258" max="258" width="38.59765625" customWidth="1"/>
    <col min="259" max="259" width="10.3984375" bestFit="1" customWidth="1"/>
    <col min="260" max="260" width="11.69921875" customWidth="1"/>
    <col min="261" max="261" width="13.8984375" customWidth="1"/>
    <col min="262" max="262" width="10.296875" customWidth="1"/>
    <col min="512" max="512" width="3.8984375" bestFit="1" customWidth="1"/>
    <col min="513" max="513" width="30.09765625" customWidth="1"/>
    <col min="514" max="514" width="38.59765625" customWidth="1"/>
    <col min="515" max="515" width="10.3984375" bestFit="1" customWidth="1"/>
    <col min="516" max="516" width="11.69921875" customWidth="1"/>
    <col min="517" max="517" width="13.8984375" customWidth="1"/>
    <col min="518" max="518" width="10.296875" customWidth="1"/>
    <col min="768" max="768" width="3.8984375" bestFit="1" customWidth="1"/>
    <col min="769" max="769" width="30.09765625" customWidth="1"/>
    <col min="770" max="770" width="38.59765625" customWidth="1"/>
    <col min="771" max="771" width="10.3984375" bestFit="1" customWidth="1"/>
    <col min="772" max="772" width="11.69921875" customWidth="1"/>
    <col min="773" max="773" width="13.8984375" customWidth="1"/>
    <col min="774" max="774" width="10.296875" customWidth="1"/>
    <col min="1024" max="1024" width="3.8984375" bestFit="1" customWidth="1"/>
    <col min="1025" max="1025" width="30.09765625" customWidth="1"/>
    <col min="1026" max="1026" width="38.59765625" customWidth="1"/>
    <col min="1027" max="1027" width="10.3984375" bestFit="1" customWidth="1"/>
    <col min="1028" max="1028" width="11.69921875" customWidth="1"/>
    <col min="1029" max="1029" width="13.8984375" customWidth="1"/>
    <col min="1030" max="1030" width="10.296875" customWidth="1"/>
    <col min="1280" max="1280" width="3.8984375" bestFit="1" customWidth="1"/>
    <col min="1281" max="1281" width="30.09765625" customWidth="1"/>
    <col min="1282" max="1282" width="38.59765625" customWidth="1"/>
    <col min="1283" max="1283" width="10.3984375" bestFit="1" customWidth="1"/>
    <col min="1284" max="1284" width="11.69921875" customWidth="1"/>
    <col min="1285" max="1285" width="13.8984375" customWidth="1"/>
    <col min="1286" max="1286" width="10.296875" customWidth="1"/>
    <col min="1536" max="1536" width="3.8984375" bestFit="1" customWidth="1"/>
    <col min="1537" max="1537" width="30.09765625" customWidth="1"/>
    <col min="1538" max="1538" width="38.59765625" customWidth="1"/>
    <col min="1539" max="1539" width="10.3984375" bestFit="1" customWidth="1"/>
    <col min="1540" max="1540" width="11.69921875" customWidth="1"/>
    <col min="1541" max="1541" width="13.8984375" customWidth="1"/>
    <col min="1542" max="1542" width="10.296875" customWidth="1"/>
    <col min="1792" max="1792" width="3.8984375" bestFit="1" customWidth="1"/>
    <col min="1793" max="1793" width="30.09765625" customWidth="1"/>
    <col min="1794" max="1794" width="38.59765625" customWidth="1"/>
    <col min="1795" max="1795" width="10.3984375" bestFit="1" customWidth="1"/>
    <col min="1796" max="1796" width="11.69921875" customWidth="1"/>
    <col min="1797" max="1797" width="13.8984375" customWidth="1"/>
    <col min="1798" max="1798" width="10.296875" customWidth="1"/>
    <col min="2048" max="2048" width="3.8984375" bestFit="1" customWidth="1"/>
    <col min="2049" max="2049" width="30.09765625" customWidth="1"/>
    <col min="2050" max="2050" width="38.59765625" customWidth="1"/>
    <col min="2051" max="2051" width="10.3984375" bestFit="1" customWidth="1"/>
    <col min="2052" max="2052" width="11.69921875" customWidth="1"/>
    <col min="2053" max="2053" width="13.8984375" customWidth="1"/>
    <col min="2054" max="2054" width="10.296875" customWidth="1"/>
    <col min="2304" max="2304" width="3.8984375" bestFit="1" customWidth="1"/>
    <col min="2305" max="2305" width="30.09765625" customWidth="1"/>
    <col min="2306" max="2306" width="38.59765625" customWidth="1"/>
    <col min="2307" max="2307" width="10.3984375" bestFit="1" customWidth="1"/>
    <col min="2308" max="2308" width="11.69921875" customWidth="1"/>
    <col min="2309" max="2309" width="13.8984375" customWidth="1"/>
    <col min="2310" max="2310" width="10.296875" customWidth="1"/>
    <col min="2560" max="2560" width="3.8984375" bestFit="1" customWidth="1"/>
    <col min="2561" max="2561" width="30.09765625" customWidth="1"/>
    <col min="2562" max="2562" width="38.59765625" customWidth="1"/>
    <col min="2563" max="2563" width="10.3984375" bestFit="1" customWidth="1"/>
    <col min="2564" max="2564" width="11.69921875" customWidth="1"/>
    <col min="2565" max="2565" width="13.8984375" customWidth="1"/>
    <col min="2566" max="2566" width="10.296875" customWidth="1"/>
    <col min="2816" max="2816" width="3.8984375" bestFit="1" customWidth="1"/>
    <col min="2817" max="2817" width="30.09765625" customWidth="1"/>
    <col min="2818" max="2818" width="38.59765625" customWidth="1"/>
    <col min="2819" max="2819" width="10.3984375" bestFit="1" customWidth="1"/>
    <col min="2820" max="2820" width="11.69921875" customWidth="1"/>
    <col min="2821" max="2821" width="13.8984375" customWidth="1"/>
    <col min="2822" max="2822" width="10.296875" customWidth="1"/>
    <col min="3072" max="3072" width="3.8984375" bestFit="1" customWidth="1"/>
    <col min="3073" max="3073" width="30.09765625" customWidth="1"/>
    <col min="3074" max="3074" width="38.59765625" customWidth="1"/>
    <col min="3075" max="3075" width="10.3984375" bestFit="1" customWidth="1"/>
    <col min="3076" max="3076" width="11.69921875" customWidth="1"/>
    <col min="3077" max="3077" width="13.8984375" customWidth="1"/>
    <col min="3078" max="3078" width="10.296875" customWidth="1"/>
    <col min="3328" max="3328" width="3.8984375" bestFit="1" customWidth="1"/>
    <col min="3329" max="3329" width="30.09765625" customWidth="1"/>
    <col min="3330" max="3330" width="38.59765625" customWidth="1"/>
    <col min="3331" max="3331" width="10.3984375" bestFit="1" customWidth="1"/>
    <col min="3332" max="3332" width="11.69921875" customWidth="1"/>
    <col min="3333" max="3333" width="13.8984375" customWidth="1"/>
    <col min="3334" max="3334" width="10.296875" customWidth="1"/>
    <col min="3584" max="3584" width="3.8984375" bestFit="1" customWidth="1"/>
    <col min="3585" max="3585" width="30.09765625" customWidth="1"/>
    <col min="3586" max="3586" width="38.59765625" customWidth="1"/>
    <col min="3587" max="3587" width="10.3984375" bestFit="1" customWidth="1"/>
    <col min="3588" max="3588" width="11.69921875" customWidth="1"/>
    <col min="3589" max="3589" width="13.8984375" customWidth="1"/>
    <col min="3590" max="3590" width="10.296875" customWidth="1"/>
    <col min="3840" max="3840" width="3.8984375" bestFit="1" customWidth="1"/>
    <col min="3841" max="3841" width="30.09765625" customWidth="1"/>
    <col min="3842" max="3842" width="38.59765625" customWidth="1"/>
    <col min="3843" max="3843" width="10.3984375" bestFit="1" customWidth="1"/>
    <col min="3844" max="3844" width="11.69921875" customWidth="1"/>
    <col min="3845" max="3845" width="13.8984375" customWidth="1"/>
    <col min="3846" max="3846" width="10.296875" customWidth="1"/>
    <col min="4096" max="4096" width="3.8984375" bestFit="1" customWidth="1"/>
    <col min="4097" max="4097" width="30.09765625" customWidth="1"/>
    <col min="4098" max="4098" width="38.59765625" customWidth="1"/>
    <col min="4099" max="4099" width="10.3984375" bestFit="1" customWidth="1"/>
    <col min="4100" max="4100" width="11.69921875" customWidth="1"/>
    <col min="4101" max="4101" width="13.8984375" customWidth="1"/>
    <col min="4102" max="4102" width="10.296875" customWidth="1"/>
    <col min="4352" max="4352" width="3.8984375" bestFit="1" customWidth="1"/>
    <col min="4353" max="4353" width="30.09765625" customWidth="1"/>
    <col min="4354" max="4354" width="38.59765625" customWidth="1"/>
    <col min="4355" max="4355" width="10.3984375" bestFit="1" customWidth="1"/>
    <col min="4356" max="4356" width="11.69921875" customWidth="1"/>
    <col min="4357" max="4357" width="13.8984375" customWidth="1"/>
    <col min="4358" max="4358" width="10.296875" customWidth="1"/>
    <col min="4608" max="4608" width="3.8984375" bestFit="1" customWidth="1"/>
    <col min="4609" max="4609" width="30.09765625" customWidth="1"/>
    <col min="4610" max="4610" width="38.59765625" customWidth="1"/>
    <col min="4611" max="4611" width="10.3984375" bestFit="1" customWidth="1"/>
    <col min="4612" max="4612" width="11.69921875" customWidth="1"/>
    <col min="4613" max="4613" width="13.8984375" customWidth="1"/>
    <col min="4614" max="4614" width="10.296875" customWidth="1"/>
    <col min="4864" max="4864" width="3.8984375" bestFit="1" customWidth="1"/>
    <col min="4865" max="4865" width="30.09765625" customWidth="1"/>
    <col min="4866" max="4866" width="38.59765625" customWidth="1"/>
    <col min="4867" max="4867" width="10.3984375" bestFit="1" customWidth="1"/>
    <col min="4868" max="4868" width="11.69921875" customWidth="1"/>
    <col min="4869" max="4869" width="13.8984375" customWidth="1"/>
    <col min="4870" max="4870" width="10.296875" customWidth="1"/>
    <col min="5120" max="5120" width="3.8984375" bestFit="1" customWidth="1"/>
    <col min="5121" max="5121" width="30.09765625" customWidth="1"/>
    <col min="5122" max="5122" width="38.59765625" customWidth="1"/>
    <col min="5123" max="5123" width="10.3984375" bestFit="1" customWidth="1"/>
    <col min="5124" max="5124" width="11.69921875" customWidth="1"/>
    <col min="5125" max="5125" width="13.8984375" customWidth="1"/>
    <col min="5126" max="5126" width="10.296875" customWidth="1"/>
    <col min="5376" max="5376" width="3.8984375" bestFit="1" customWidth="1"/>
    <col min="5377" max="5377" width="30.09765625" customWidth="1"/>
    <col min="5378" max="5378" width="38.59765625" customWidth="1"/>
    <col min="5379" max="5379" width="10.3984375" bestFit="1" customWidth="1"/>
    <col min="5380" max="5380" width="11.69921875" customWidth="1"/>
    <col min="5381" max="5381" width="13.8984375" customWidth="1"/>
    <col min="5382" max="5382" width="10.296875" customWidth="1"/>
    <col min="5632" max="5632" width="3.8984375" bestFit="1" customWidth="1"/>
    <col min="5633" max="5633" width="30.09765625" customWidth="1"/>
    <col min="5634" max="5634" width="38.59765625" customWidth="1"/>
    <col min="5635" max="5635" width="10.3984375" bestFit="1" customWidth="1"/>
    <col min="5636" max="5636" width="11.69921875" customWidth="1"/>
    <col min="5637" max="5637" width="13.8984375" customWidth="1"/>
    <col min="5638" max="5638" width="10.296875" customWidth="1"/>
    <col min="5888" max="5888" width="3.8984375" bestFit="1" customWidth="1"/>
    <col min="5889" max="5889" width="30.09765625" customWidth="1"/>
    <col min="5890" max="5890" width="38.59765625" customWidth="1"/>
    <col min="5891" max="5891" width="10.3984375" bestFit="1" customWidth="1"/>
    <col min="5892" max="5892" width="11.69921875" customWidth="1"/>
    <col min="5893" max="5893" width="13.8984375" customWidth="1"/>
    <col min="5894" max="5894" width="10.296875" customWidth="1"/>
    <col min="6144" max="6144" width="3.8984375" bestFit="1" customWidth="1"/>
    <col min="6145" max="6145" width="30.09765625" customWidth="1"/>
    <col min="6146" max="6146" width="38.59765625" customWidth="1"/>
    <col min="6147" max="6147" width="10.3984375" bestFit="1" customWidth="1"/>
    <col min="6148" max="6148" width="11.69921875" customWidth="1"/>
    <col min="6149" max="6149" width="13.8984375" customWidth="1"/>
    <col min="6150" max="6150" width="10.296875" customWidth="1"/>
    <col min="6400" max="6400" width="3.8984375" bestFit="1" customWidth="1"/>
    <col min="6401" max="6401" width="30.09765625" customWidth="1"/>
    <col min="6402" max="6402" width="38.59765625" customWidth="1"/>
    <col min="6403" max="6403" width="10.3984375" bestFit="1" customWidth="1"/>
    <col min="6404" max="6404" width="11.69921875" customWidth="1"/>
    <col min="6405" max="6405" width="13.8984375" customWidth="1"/>
    <col min="6406" max="6406" width="10.296875" customWidth="1"/>
    <col min="6656" max="6656" width="3.8984375" bestFit="1" customWidth="1"/>
    <col min="6657" max="6657" width="30.09765625" customWidth="1"/>
    <col min="6658" max="6658" width="38.59765625" customWidth="1"/>
    <col min="6659" max="6659" width="10.3984375" bestFit="1" customWidth="1"/>
    <col min="6660" max="6660" width="11.69921875" customWidth="1"/>
    <col min="6661" max="6661" width="13.8984375" customWidth="1"/>
    <col min="6662" max="6662" width="10.296875" customWidth="1"/>
    <col min="6912" max="6912" width="3.8984375" bestFit="1" customWidth="1"/>
    <col min="6913" max="6913" width="30.09765625" customWidth="1"/>
    <col min="6914" max="6914" width="38.59765625" customWidth="1"/>
    <col min="6915" max="6915" width="10.3984375" bestFit="1" customWidth="1"/>
    <col min="6916" max="6916" width="11.69921875" customWidth="1"/>
    <col min="6917" max="6917" width="13.8984375" customWidth="1"/>
    <col min="6918" max="6918" width="10.296875" customWidth="1"/>
    <col min="7168" max="7168" width="3.8984375" bestFit="1" customWidth="1"/>
    <col min="7169" max="7169" width="30.09765625" customWidth="1"/>
    <col min="7170" max="7170" width="38.59765625" customWidth="1"/>
    <col min="7171" max="7171" width="10.3984375" bestFit="1" customWidth="1"/>
    <col min="7172" max="7172" width="11.69921875" customWidth="1"/>
    <col min="7173" max="7173" width="13.8984375" customWidth="1"/>
    <col min="7174" max="7174" width="10.296875" customWidth="1"/>
    <col min="7424" max="7424" width="3.8984375" bestFit="1" customWidth="1"/>
    <col min="7425" max="7425" width="30.09765625" customWidth="1"/>
    <col min="7426" max="7426" width="38.59765625" customWidth="1"/>
    <col min="7427" max="7427" width="10.3984375" bestFit="1" customWidth="1"/>
    <col min="7428" max="7428" width="11.69921875" customWidth="1"/>
    <col min="7429" max="7429" width="13.8984375" customWidth="1"/>
    <col min="7430" max="7430" width="10.296875" customWidth="1"/>
    <col min="7680" max="7680" width="3.8984375" bestFit="1" customWidth="1"/>
    <col min="7681" max="7681" width="30.09765625" customWidth="1"/>
    <col min="7682" max="7682" width="38.59765625" customWidth="1"/>
    <col min="7683" max="7683" width="10.3984375" bestFit="1" customWidth="1"/>
    <col min="7684" max="7684" width="11.69921875" customWidth="1"/>
    <col min="7685" max="7685" width="13.8984375" customWidth="1"/>
    <col min="7686" max="7686" width="10.296875" customWidth="1"/>
    <col min="7936" max="7936" width="3.8984375" bestFit="1" customWidth="1"/>
    <col min="7937" max="7937" width="30.09765625" customWidth="1"/>
    <col min="7938" max="7938" width="38.59765625" customWidth="1"/>
    <col min="7939" max="7939" width="10.3984375" bestFit="1" customWidth="1"/>
    <col min="7940" max="7940" width="11.69921875" customWidth="1"/>
    <col min="7941" max="7941" width="13.8984375" customWidth="1"/>
    <col min="7942" max="7942" width="10.296875" customWidth="1"/>
    <col min="8192" max="8192" width="3.8984375" bestFit="1" customWidth="1"/>
    <col min="8193" max="8193" width="30.09765625" customWidth="1"/>
    <col min="8194" max="8194" width="38.59765625" customWidth="1"/>
    <col min="8195" max="8195" width="10.3984375" bestFit="1" customWidth="1"/>
    <col min="8196" max="8196" width="11.69921875" customWidth="1"/>
    <col min="8197" max="8197" width="13.8984375" customWidth="1"/>
    <col min="8198" max="8198" width="10.296875" customWidth="1"/>
    <col min="8448" max="8448" width="3.8984375" bestFit="1" customWidth="1"/>
    <col min="8449" max="8449" width="30.09765625" customWidth="1"/>
    <col min="8450" max="8450" width="38.59765625" customWidth="1"/>
    <col min="8451" max="8451" width="10.3984375" bestFit="1" customWidth="1"/>
    <col min="8452" max="8452" width="11.69921875" customWidth="1"/>
    <col min="8453" max="8453" width="13.8984375" customWidth="1"/>
    <col min="8454" max="8454" width="10.296875" customWidth="1"/>
    <col min="8704" max="8704" width="3.8984375" bestFit="1" customWidth="1"/>
    <col min="8705" max="8705" width="30.09765625" customWidth="1"/>
    <col min="8706" max="8706" width="38.59765625" customWidth="1"/>
    <col min="8707" max="8707" width="10.3984375" bestFit="1" customWidth="1"/>
    <col min="8708" max="8708" width="11.69921875" customWidth="1"/>
    <col min="8709" max="8709" width="13.8984375" customWidth="1"/>
    <col min="8710" max="8710" width="10.296875" customWidth="1"/>
    <col min="8960" max="8960" width="3.8984375" bestFit="1" customWidth="1"/>
    <col min="8961" max="8961" width="30.09765625" customWidth="1"/>
    <col min="8962" max="8962" width="38.59765625" customWidth="1"/>
    <col min="8963" max="8963" width="10.3984375" bestFit="1" customWidth="1"/>
    <col min="8964" max="8964" width="11.69921875" customWidth="1"/>
    <col min="8965" max="8965" width="13.8984375" customWidth="1"/>
    <col min="8966" max="8966" width="10.296875" customWidth="1"/>
    <col min="9216" max="9216" width="3.8984375" bestFit="1" customWidth="1"/>
    <col min="9217" max="9217" width="30.09765625" customWidth="1"/>
    <col min="9218" max="9218" width="38.59765625" customWidth="1"/>
    <col min="9219" max="9219" width="10.3984375" bestFit="1" customWidth="1"/>
    <col min="9220" max="9220" width="11.69921875" customWidth="1"/>
    <col min="9221" max="9221" width="13.8984375" customWidth="1"/>
    <col min="9222" max="9222" width="10.296875" customWidth="1"/>
    <col min="9472" max="9472" width="3.8984375" bestFit="1" customWidth="1"/>
    <col min="9473" max="9473" width="30.09765625" customWidth="1"/>
    <col min="9474" max="9474" width="38.59765625" customWidth="1"/>
    <col min="9475" max="9475" width="10.3984375" bestFit="1" customWidth="1"/>
    <col min="9476" max="9476" width="11.69921875" customWidth="1"/>
    <col min="9477" max="9477" width="13.8984375" customWidth="1"/>
    <col min="9478" max="9478" width="10.296875" customWidth="1"/>
    <col min="9728" max="9728" width="3.8984375" bestFit="1" customWidth="1"/>
    <col min="9729" max="9729" width="30.09765625" customWidth="1"/>
    <col min="9730" max="9730" width="38.59765625" customWidth="1"/>
    <col min="9731" max="9731" width="10.3984375" bestFit="1" customWidth="1"/>
    <col min="9732" max="9732" width="11.69921875" customWidth="1"/>
    <col min="9733" max="9733" width="13.8984375" customWidth="1"/>
    <col min="9734" max="9734" width="10.296875" customWidth="1"/>
    <col min="9984" max="9984" width="3.8984375" bestFit="1" customWidth="1"/>
    <col min="9985" max="9985" width="30.09765625" customWidth="1"/>
    <col min="9986" max="9986" width="38.59765625" customWidth="1"/>
    <col min="9987" max="9987" width="10.3984375" bestFit="1" customWidth="1"/>
    <col min="9988" max="9988" width="11.69921875" customWidth="1"/>
    <col min="9989" max="9989" width="13.8984375" customWidth="1"/>
    <col min="9990" max="9990" width="10.296875" customWidth="1"/>
    <col min="10240" max="10240" width="3.8984375" bestFit="1" customWidth="1"/>
    <col min="10241" max="10241" width="30.09765625" customWidth="1"/>
    <col min="10242" max="10242" width="38.59765625" customWidth="1"/>
    <col min="10243" max="10243" width="10.3984375" bestFit="1" customWidth="1"/>
    <col min="10244" max="10244" width="11.69921875" customWidth="1"/>
    <col min="10245" max="10245" width="13.8984375" customWidth="1"/>
    <col min="10246" max="10246" width="10.296875" customWidth="1"/>
    <col min="10496" max="10496" width="3.8984375" bestFit="1" customWidth="1"/>
    <col min="10497" max="10497" width="30.09765625" customWidth="1"/>
    <col min="10498" max="10498" width="38.59765625" customWidth="1"/>
    <col min="10499" max="10499" width="10.3984375" bestFit="1" customWidth="1"/>
    <col min="10500" max="10500" width="11.69921875" customWidth="1"/>
    <col min="10501" max="10501" width="13.8984375" customWidth="1"/>
    <col min="10502" max="10502" width="10.296875" customWidth="1"/>
    <col min="10752" max="10752" width="3.8984375" bestFit="1" customWidth="1"/>
    <col min="10753" max="10753" width="30.09765625" customWidth="1"/>
    <col min="10754" max="10754" width="38.59765625" customWidth="1"/>
    <col min="10755" max="10755" width="10.3984375" bestFit="1" customWidth="1"/>
    <col min="10756" max="10756" width="11.69921875" customWidth="1"/>
    <col min="10757" max="10757" width="13.8984375" customWidth="1"/>
    <col min="10758" max="10758" width="10.296875" customWidth="1"/>
    <col min="11008" max="11008" width="3.8984375" bestFit="1" customWidth="1"/>
    <col min="11009" max="11009" width="30.09765625" customWidth="1"/>
    <col min="11010" max="11010" width="38.59765625" customWidth="1"/>
    <col min="11011" max="11011" width="10.3984375" bestFit="1" customWidth="1"/>
    <col min="11012" max="11012" width="11.69921875" customWidth="1"/>
    <col min="11013" max="11013" width="13.8984375" customWidth="1"/>
    <col min="11014" max="11014" width="10.296875" customWidth="1"/>
    <col min="11264" max="11264" width="3.8984375" bestFit="1" customWidth="1"/>
    <col min="11265" max="11265" width="30.09765625" customWidth="1"/>
    <col min="11266" max="11266" width="38.59765625" customWidth="1"/>
    <col min="11267" max="11267" width="10.3984375" bestFit="1" customWidth="1"/>
    <col min="11268" max="11268" width="11.69921875" customWidth="1"/>
    <col min="11269" max="11269" width="13.8984375" customWidth="1"/>
    <col min="11270" max="11270" width="10.296875" customWidth="1"/>
    <col min="11520" max="11520" width="3.8984375" bestFit="1" customWidth="1"/>
    <col min="11521" max="11521" width="30.09765625" customWidth="1"/>
    <col min="11522" max="11522" width="38.59765625" customWidth="1"/>
    <col min="11523" max="11523" width="10.3984375" bestFit="1" customWidth="1"/>
    <col min="11524" max="11524" width="11.69921875" customWidth="1"/>
    <col min="11525" max="11525" width="13.8984375" customWidth="1"/>
    <col min="11526" max="11526" width="10.296875" customWidth="1"/>
    <col min="11776" max="11776" width="3.8984375" bestFit="1" customWidth="1"/>
    <col min="11777" max="11777" width="30.09765625" customWidth="1"/>
    <col min="11778" max="11778" width="38.59765625" customWidth="1"/>
    <col min="11779" max="11779" width="10.3984375" bestFit="1" customWidth="1"/>
    <col min="11780" max="11780" width="11.69921875" customWidth="1"/>
    <col min="11781" max="11781" width="13.8984375" customWidth="1"/>
    <col min="11782" max="11782" width="10.296875" customWidth="1"/>
    <col min="12032" max="12032" width="3.8984375" bestFit="1" customWidth="1"/>
    <col min="12033" max="12033" width="30.09765625" customWidth="1"/>
    <col min="12034" max="12034" width="38.59765625" customWidth="1"/>
    <col min="12035" max="12035" width="10.3984375" bestFit="1" customWidth="1"/>
    <col min="12036" max="12036" width="11.69921875" customWidth="1"/>
    <col min="12037" max="12037" width="13.8984375" customWidth="1"/>
    <col min="12038" max="12038" width="10.296875" customWidth="1"/>
    <col min="12288" max="12288" width="3.8984375" bestFit="1" customWidth="1"/>
    <col min="12289" max="12289" width="30.09765625" customWidth="1"/>
    <col min="12290" max="12290" width="38.59765625" customWidth="1"/>
    <col min="12291" max="12291" width="10.3984375" bestFit="1" customWidth="1"/>
    <col min="12292" max="12292" width="11.69921875" customWidth="1"/>
    <col min="12293" max="12293" width="13.8984375" customWidth="1"/>
    <col min="12294" max="12294" width="10.296875" customWidth="1"/>
    <col min="12544" max="12544" width="3.8984375" bestFit="1" customWidth="1"/>
    <col min="12545" max="12545" width="30.09765625" customWidth="1"/>
    <col min="12546" max="12546" width="38.59765625" customWidth="1"/>
    <col min="12547" max="12547" width="10.3984375" bestFit="1" customWidth="1"/>
    <col min="12548" max="12548" width="11.69921875" customWidth="1"/>
    <col min="12549" max="12549" width="13.8984375" customWidth="1"/>
    <col min="12550" max="12550" width="10.296875" customWidth="1"/>
    <col min="12800" max="12800" width="3.8984375" bestFit="1" customWidth="1"/>
    <col min="12801" max="12801" width="30.09765625" customWidth="1"/>
    <col min="12802" max="12802" width="38.59765625" customWidth="1"/>
    <col min="12803" max="12803" width="10.3984375" bestFit="1" customWidth="1"/>
    <col min="12804" max="12804" width="11.69921875" customWidth="1"/>
    <col min="12805" max="12805" width="13.8984375" customWidth="1"/>
    <col min="12806" max="12806" width="10.296875" customWidth="1"/>
    <col min="13056" max="13056" width="3.8984375" bestFit="1" customWidth="1"/>
    <col min="13057" max="13057" width="30.09765625" customWidth="1"/>
    <col min="13058" max="13058" width="38.59765625" customWidth="1"/>
    <col min="13059" max="13059" width="10.3984375" bestFit="1" customWidth="1"/>
    <col min="13060" max="13060" width="11.69921875" customWidth="1"/>
    <col min="13061" max="13061" width="13.8984375" customWidth="1"/>
    <col min="13062" max="13062" width="10.296875" customWidth="1"/>
    <col min="13312" max="13312" width="3.8984375" bestFit="1" customWidth="1"/>
    <col min="13313" max="13313" width="30.09765625" customWidth="1"/>
    <col min="13314" max="13314" width="38.59765625" customWidth="1"/>
    <col min="13315" max="13315" width="10.3984375" bestFit="1" customWidth="1"/>
    <col min="13316" max="13316" width="11.69921875" customWidth="1"/>
    <col min="13317" max="13317" width="13.8984375" customWidth="1"/>
    <col min="13318" max="13318" width="10.296875" customWidth="1"/>
    <col min="13568" max="13568" width="3.8984375" bestFit="1" customWidth="1"/>
    <col min="13569" max="13569" width="30.09765625" customWidth="1"/>
    <col min="13570" max="13570" width="38.59765625" customWidth="1"/>
    <col min="13571" max="13571" width="10.3984375" bestFit="1" customWidth="1"/>
    <col min="13572" max="13572" width="11.69921875" customWidth="1"/>
    <col min="13573" max="13573" width="13.8984375" customWidth="1"/>
    <col min="13574" max="13574" width="10.296875" customWidth="1"/>
    <col min="13824" max="13824" width="3.8984375" bestFit="1" customWidth="1"/>
    <col min="13825" max="13825" width="30.09765625" customWidth="1"/>
    <col min="13826" max="13826" width="38.59765625" customWidth="1"/>
    <col min="13827" max="13827" width="10.3984375" bestFit="1" customWidth="1"/>
    <col min="13828" max="13828" width="11.69921875" customWidth="1"/>
    <col min="13829" max="13829" width="13.8984375" customWidth="1"/>
    <col min="13830" max="13830" width="10.296875" customWidth="1"/>
    <col min="14080" max="14080" width="3.8984375" bestFit="1" customWidth="1"/>
    <col min="14081" max="14081" width="30.09765625" customWidth="1"/>
    <col min="14082" max="14082" width="38.59765625" customWidth="1"/>
    <col min="14083" max="14083" width="10.3984375" bestFit="1" customWidth="1"/>
    <col min="14084" max="14084" width="11.69921875" customWidth="1"/>
    <col min="14085" max="14085" width="13.8984375" customWidth="1"/>
    <col min="14086" max="14086" width="10.296875" customWidth="1"/>
    <col min="14336" max="14336" width="3.8984375" bestFit="1" customWidth="1"/>
    <col min="14337" max="14337" width="30.09765625" customWidth="1"/>
    <col min="14338" max="14338" width="38.59765625" customWidth="1"/>
    <col min="14339" max="14339" width="10.3984375" bestFit="1" customWidth="1"/>
    <col min="14340" max="14340" width="11.69921875" customWidth="1"/>
    <col min="14341" max="14341" width="13.8984375" customWidth="1"/>
    <col min="14342" max="14342" width="10.296875" customWidth="1"/>
    <col min="14592" max="14592" width="3.8984375" bestFit="1" customWidth="1"/>
    <col min="14593" max="14593" width="30.09765625" customWidth="1"/>
    <col min="14594" max="14594" width="38.59765625" customWidth="1"/>
    <col min="14595" max="14595" width="10.3984375" bestFit="1" customWidth="1"/>
    <col min="14596" max="14596" width="11.69921875" customWidth="1"/>
    <col min="14597" max="14597" width="13.8984375" customWidth="1"/>
    <col min="14598" max="14598" width="10.296875" customWidth="1"/>
    <col min="14848" max="14848" width="3.8984375" bestFit="1" customWidth="1"/>
    <col min="14849" max="14849" width="30.09765625" customWidth="1"/>
    <col min="14850" max="14850" width="38.59765625" customWidth="1"/>
    <col min="14851" max="14851" width="10.3984375" bestFit="1" customWidth="1"/>
    <col min="14852" max="14852" width="11.69921875" customWidth="1"/>
    <col min="14853" max="14853" width="13.8984375" customWidth="1"/>
    <col min="14854" max="14854" width="10.296875" customWidth="1"/>
    <col min="15104" max="15104" width="3.8984375" bestFit="1" customWidth="1"/>
    <col min="15105" max="15105" width="30.09765625" customWidth="1"/>
    <col min="15106" max="15106" width="38.59765625" customWidth="1"/>
    <col min="15107" max="15107" width="10.3984375" bestFit="1" customWidth="1"/>
    <col min="15108" max="15108" width="11.69921875" customWidth="1"/>
    <col min="15109" max="15109" width="13.8984375" customWidth="1"/>
    <col min="15110" max="15110" width="10.296875" customWidth="1"/>
    <col min="15360" max="15360" width="3.8984375" bestFit="1" customWidth="1"/>
    <col min="15361" max="15361" width="30.09765625" customWidth="1"/>
    <col min="15362" max="15362" width="38.59765625" customWidth="1"/>
    <col min="15363" max="15363" width="10.3984375" bestFit="1" customWidth="1"/>
    <col min="15364" max="15364" width="11.69921875" customWidth="1"/>
    <col min="15365" max="15365" width="13.8984375" customWidth="1"/>
    <col min="15366" max="15366" width="10.296875" customWidth="1"/>
    <col min="15616" max="15616" width="3.8984375" bestFit="1" customWidth="1"/>
    <col min="15617" max="15617" width="30.09765625" customWidth="1"/>
    <col min="15618" max="15618" width="38.59765625" customWidth="1"/>
    <col min="15619" max="15619" width="10.3984375" bestFit="1" customWidth="1"/>
    <col min="15620" max="15620" width="11.69921875" customWidth="1"/>
    <col min="15621" max="15621" width="13.8984375" customWidth="1"/>
    <col min="15622" max="15622" width="10.296875" customWidth="1"/>
    <col min="15872" max="15872" width="3.8984375" bestFit="1" customWidth="1"/>
    <col min="15873" max="15873" width="30.09765625" customWidth="1"/>
    <col min="15874" max="15874" width="38.59765625" customWidth="1"/>
    <col min="15875" max="15875" width="10.3984375" bestFit="1" customWidth="1"/>
    <col min="15876" max="15876" width="11.69921875" customWidth="1"/>
    <col min="15877" max="15877" width="13.8984375" customWidth="1"/>
    <col min="15878" max="15878" width="10.296875" customWidth="1"/>
    <col min="16128" max="16128" width="3.8984375" bestFit="1" customWidth="1"/>
    <col min="16129" max="16129" width="30.09765625" customWidth="1"/>
    <col min="16130" max="16130" width="38.59765625" customWidth="1"/>
    <col min="16131" max="16131" width="10.3984375" bestFit="1" customWidth="1"/>
    <col min="16132" max="16132" width="11.69921875" customWidth="1"/>
    <col min="16133" max="16133" width="13.8984375" customWidth="1"/>
    <col min="16134" max="16134" width="10.296875" customWidth="1"/>
  </cols>
  <sheetData>
    <row r="1" spans="1:8" x14ac:dyDescent="0.3">
      <c r="A1" s="493" t="s">
        <v>830</v>
      </c>
      <c r="B1" s="493"/>
      <c r="C1" s="493"/>
      <c r="D1" s="493"/>
      <c r="E1" s="493"/>
      <c r="F1" s="493"/>
      <c r="G1" s="1"/>
      <c r="H1" s="2"/>
    </row>
    <row r="2" spans="1:8" x14ac:dyDescent="0.3">
      <c r="A2" s="2"/>
      <c r="B2" s="3">
        <v>43040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100" t="s">
        <v>1</v>
      </c>
      <c r="B4" s="2"/>
      <c r="C4" s="8" t="s">
        <v>201</v>
      </c>
      <c r="D4" s="8" t="s">
        <v>202</v>
      </c>
      <c r="E4" s="8" t="s">
        <v>203</v>
      </c>
      <c r="F4" s="95" t="s">
        <v>435</v>
      </c>
      <c r="G4" s="1"/>
      <c r="H4" s="2"/>
    </row>
    <row r="5" spans="1:8" x14ac:dyDescent="0.3">
      <c r="A5" s="101" t="s">
        <v>831</v>
      </c>
      <c r="B5" s="2" t="s">
        <v>832</v>
      </c>
      <c r="C5" s="65">
        <v>220</v>
      </c>
      <c r="D5" s="65">
        <v>44</v>
      </c>
      <c r="E5" s="65">
        <v>264</v>
      </c>
      <c r="F5" s="5">
        <v>203251</v>
      </c>
      <c r="G5" s="1"/>
      <c r="H5" s="2"/>
    </row>
    <row r="6" spans="1:8" x14ac:dyDescent="0.3">
      <c r="A6" s="101"/>
      <c r="B6" s="2"/>
      <c r="C6" s="11"/>
      <c r="D6" s="11"/>
      <c r="E6" s="11"/>
      <c r="F6" s="5"/>
      <c r="G6" s="12"/>
      <c r="H6" s="2"/>
    </row>
    <row r="7" spans="1:8" x14ac:dyDescent="0.3">
      <c r="A7" s="2"/>
      <c r="B7" s="2"/>
      <c r="C7" s="13">
        <f>SUM(C5:C6)</f>
        <v>220</v>
      </c>
      <c r="D7" s="13">
        <f>SUM(D5:D6)</f>
        <v>44</v>
      </c>
      <c r="E7" s="13">
        <f>SUM(E5:E6)</f>
        <v>264</v>
      </c>
      <c r="F7" s="5"/>
      <c r="G7" s="1"/>
      <c r="H7" s="2" t="s">
        <v>10</v>
      </c>
    </row>
    <row r="8" spans="1:8" x14ac:dyDescent="0.3">
      <c r="A8" s="100" t="s">
        <v>11</v>
      </c>
      <c r="B8" s="2"/>
      <c r="C8" s="14"/>
      <c r="D8" s="14"/>
      <c r="E8" s="14"/>
      <c r="F8" s="5"/>
      <c r="G8" s="1"/>
      <c r="H8" s="2"/>
    </row>
    <row r="9" spans="1:8" x14ac:dyDescent="0.3">
      <c r="A9" s="101" t="s">
        <v>833</v>
      </c>
      <c r="B9" s="2" t="s">
        <v>834</v>
      </c>
      <c r="C9" s="11">
        <v>420</v>
      </c>
      <c r="D9" s="11">
        <v>84</v>
      </c>
      <c r="E9" s="11">
        <v>504</v>
      </c>
      <c r="F9" s="5">
        <v>203252</v>
      </c>
      <c r="G9" s="12"/>
      <c r="H9" s="2"/>
    </row>
    <row r="10" spans="1:8" x14ac:dyDescent="0.3">
      <c r="A10" s="101" t="s">
        <v>672</v>
      </c>
      <c r="B10" s="2" t="s">
        <v>2082</v>
      </c>
      <c r="C10" s="11">
        <v>27</v>
      </c>
      <c r="D10" s="11">
        <v>5.4</v>
      </c>
      <c r="E10" s="11">
        <v>32.4</v>
      </c>
      <c r="F10" s="5">
        <v>203250</v>
      </c>
      <c r="G10" s="12"/>
      <c r="H10" s="2"/>
    </row>
    <row r="11" spans="1:8" x14ac:dyDescent="0.3">
      <c r="A11" s="101" t="s">
        <v>835</v>
      </c>
      <c r="B11" s="2" t="s">
        <v>836</v>
      </c>
      <c r="C11" s="11">
        <v>220</v>
      </c>
      <c r="D11" s="11">
        <v>44</v>
      </c>
      <c r="E11" s="11">
        <v>264</v>
      </c>
      <c r="F11" s="5">
        <v>203255</v>
      </c>
      <c r="G11" s="12"/>
      <c r="H11" s="2"/>
    </row>
    <row r="12" spans="1:8" x14ac:dyDescent="0.3">
      <c r="A12" s="101" t="s">
        <v>720</v>
      </c>
      <c r="B12" s="2" t="s">
        <v>837</v>
      </c>
      <c r="C12" s="11">
        <v>112</v>
      </c>
      <c r="D12" s="11"/>
      <c r="E12" s="11">
        <v>112</v>
      </c>
      <c r="F12" s="5" t="s">
        <v>52</v>
      </c>
      <c r="G12" s="12"/>
      <c r="H12" s="2"/>
    </row>
    <row r="13" spans="1:8" x14ac:dyDescent="0.3">
      <c r="A13" s="2"/>
      <c r="B13" s="2"/>
      <c r="C13" s="13">
        <f>SUM(C9:C12)</f>
        <v>779</v>
      </c>
      <c r="D13" s="13">
        <f>SUM(D9:D12)</f>
        <v>133.4</v>
      </c>
      <c r="E13" s="13">
        <f>SUM(E9:E12)</f>
        <v>912.4</v>
      </c>
      <c r="F13" s="5"/>
      <c r="G13" s="1"/>
      <c r="H13" s="2"/>
    </row>
    <row r="14" spans="1:8" x14ac:dyDescent="0.3">
      <c r="A14" s="100" t="s">
        <v>26</v>
      </c>
      <c r="B14" s="2"/>
      <c r="C14" s="14"/>
      <c r="D14" s="14"/>
      <c r="E14" s="14"/>
      <c r="F14" s="5"/>
      <c r="G14" s="1"/>
      <c r="H14" s="2"/>
    </row>
    <row r="15" spans="1:8" x14ac:dyDescent="0.3">
      <c r="A15" s="101"/>
      <c r="B15" s="2"/>
      <c r="C15" s="15"/>
      <c r="D15" s="15"/>
      <c r="E15" s="15"/>
      <c r="F15" s="22"/>
      <c r="G15" s="1"/>
      <c r="H15" s="2"/>
    </row>
    <row r="16" spans="1:8" x14ac:dyDescent="0.3">
      <c r="A16" s="20"/>
      <c r="B16" s="21"/>
      <c r="C16" s="13">
        <f>SUM(C15:C15)</f>
        <v>0</v>
      </c>
      <c r="D16" s="13">
        <f>SUM(D15:D15)</f>
        <v>0</v>
      </c>
      <c r="E16" s="13">
        <f>SUM(E15:E15)</f>
        <v>0</v>
      </c>
      <c r="F16" s="5"/>
      <c r="G16" s="1"/>
      <c r="H16" s="2"/>
    </row>
    <row r="17" spans="1:8" x14ac:dyDescent="0.3">
      <c r="A17" s="100" t="s">
        <v>39</v>
      </c>
      <c r="B17" s="2"/>
      <c r="C17" s="14"/>
      <c r="D17" s="14"/>
      <c r="E17" s="14"/>
      <c r="F17" s="5"/>
      <c r="G17" s="1"/>
      <c r="H17" s="2"/>
    </row>
    <row r="18" spans="1:8" x14ac:dyDescent="0.3">
      <c r="A18" s="101" t="s">
        <v>634</v>
      </c>
      <c r="B18" s="2" t="s">
        <v>838</v>
      </c>
      <c r="C18" s="14">
        <v>520</v>
      </c>
      <c r="D18" s="14">
        <v>104</v>
      </c>
      <c r="E18" s="14">
        <v>624</v>
      </c>
      <c r="F18" s="5">
        <v>203253</v>
      </c>
      <c r="G18" s="1"/>
      <c r="H18" s="2"/>
    </row>
    <row r="19" spans="1:8" x14ac:dyDescent="0.3">
      <c r="A19" s="101"/>
      <c r="B19" s="2"/>
      <c r="C19" s="11"/>
      <c r="D19" s="11"/>
      <c r="E19" s="103"/>
      <c r="F19" s="5"/>
      <c r="G19" s="1"/>
      <c r="H19" s="2"/>
    </row>
    <row r="20" spans="1:8" s="91" customFormat="1" ht="12.7" x14ac:dyDescent="0.25">
      <c r="A20" s="24"/>
      <c r="B20" s="20"/>
      <c r="C20" s="13">
        <f>SUM(C18:C19)</f>
        <v>520</v>
      </c>
      <c r="D20" s="13">
        <f>SUM(D18:D19)</f>
        <v>104</v>
      </c>
      <c r="E20" s="13">
        <f>SUM(E18:E19)</f>
        <v>624</v>
      </c>
      <c r="F20" s="5"/>
      <c r="G20" s="12"/>
    </row>
    <row r="21" spans="1:8" s="91" customFormat="1" ht="12.7" x14ac:dyDescent="0.25">
      <c r="A21" s="100" t="s">
        <v>72</v>
      </c>
      <c r="B21" s="21"/>
      <c r="C21" s="14"/>
      <c r="D21" s="14"/>
      <c r="E21" s="14"/>
      <c r="F21" s="5"/>
      <c r="G21" s="12"/>
    </row>
    <row r="22" spans="1:8" x14ac:dyDescent="0.3">
      <c r="A22" s="101" t="s">
        <v>839</v>
      </c>
      <c r="B22" t="s">
        <v>840</v>
      </c>
      <c r="C22" s="97">
        <v>19.899999999999999</v>
      </c>
      <c r="D22" s="98"/>
      <c r="E22" s="98">
        <v>19.899999999999999</v>
      </c>
      <c r="F22" s="5">
        <v>203254</v>
      </c>
      <c r="G22" s="19"/>
      <c r="H22" s="20"/>
    </row>
    <row r="23" spans="1:8" x14ac:dyDescent="0.3">
      <c r="A23" s="100"/>
      <c r="B23" s="21"/>
      <c r="C23" s="99">
        <f>SUM(C22:C22)</f>
        <v>19.899999999999999</v>
      </c>
      <c r="D23" s="99">
        <f>SUM(D22:D22)</f>
        <v>0</v>
      </c>
      <c r="E23" s="99">
        <f>SUM(E22:E22)</f>
        <v>19.899999999999999</v>
      </c>
      <c r="F23" s="5"/>
      <c r="G23" s="19"/>
      <c r="H23" s="20"/>
    </row>
    <row r="24" spans="1:8" x14ac:dyDescent="0.3">
      <c r="A24" s="2"/>
      <c r="B24" s="2"/>
      <c r="C24" s="31"/>
      <c r="D24" s="31"/>
      <c r="E24" s="31"/>
      <c r="F24" s="5"/>
      <c r="G24" s="19"/>
      <c r="H24" s="20"/>
    </row>
    <row r="25" spans="1:8" x14ac:dyDescent="0.3">
      <c r="A25" s="2"/>
      <c r="B25" s="32" t="s">
        <v>75</v>
      </c>
      <c r="C25" s="13">
        <f>C7+C13+C16+C20+C23</f>
        <v>1538.9</v>
      </c>
      <c r="D25" s="13">
        <f>D7+D13+D16+D20+D23</f>
        <v>281.39999999999998</v>
      </c>
      <c r="E25" s="13">
        <f>E7+E13+E16+E20+E23</f>
        <v>1820.3000000000002</v>
      </c>
      <c r="F25" s="5"/>
      <c r="G25" s="19"/>
      <c r="H25" s="20"/>
    </row>
    <row r="26" spans="1:8" x14ac:dyDescent="0.3">
      <c r="A26" s="42"/>
      <c r="B26" s="20"/>
      <c r="C26" s="26"/>
      <c r="D26" s="26"/>
      <c r="E26" s="26"/>
      <c r="F26" s="5"/>
      <c r="G26" s="19"/>
      <c r="H26" s="20"/>
    </row>
    <row r="27" spans="1:8" x14ac:dyDescent="0.3">
      <c r="A27" s="101"/>
      <c r="B27" s="2"/>
      <c r="C27" s="15"/>
      <c r="D27" s="4"/>
      <c r="E27" s="4"/>
      <c r="G27" s="19"/>
      <c r="H27" s="20"/>
    </row>
    <row r="28" spans="1:8" x14ac:dyDescent="0.3">
      <c r="A28" s="56"/>
      <c r="B28" s="2"/>
      <c r="C28" s="15"/>
      <c r="D28" s="4"/>
      <c r="E28" s="4"/>
      <c r="F28" s="5"/>
      <c r="G28" s="1"/>
      <c r="H28" s="2"/>
    </row>
    <row r="29" spans="1:8" x14ac:dyDescent="0.3">
      <c r="A29" s="42"/>
      <c r="B29" s="44"/>
      <c r="C29" s="15"/>
      <c r="D29" s="4"/>
      <c r="E29" s="4"/>
      <c r="F29" s="5"/>
      <c r="G29" s="1"/>
      <c r="H29" s="2"/>
    </row>
    <row r="30" spans="1:8" x14ac:dyDescent="0.3">
      <c r="A30" s="42"/>
      <c r="B30" s="44"/>
      <c r="C30" s="15"/>
      <c r="D30" s="4"/>
      <c r="E30" s="4"/>
      <c r="F30" s="5"/>
      <c r="G30" s="12"/>
      <c r="H30" s="2"/>
    </row>
    <row r="31" spans="1:8" x14ac:dyDescent="0.3">
      <c r="A31" s="42"/>
      <c r="B31" s="44"/>
      <c r="C31" s="15"/>
      <c r="D31" s="4"/>
      <c r="E31" s="4"/>
      <c r="F31" s="5"/>
      <c r="G31" s="1"/>
      <c r="H31" s="2"/>
    </row>
    <row r="32" spans="1:8" x14ac:dyDescent="0.3">
      <c r="A32" s="42"/>
      <c r="B32" s="44"/>
      <c r="C32" s="15"/>
      <c r="D32" s="4"/>
      <c r="E32" s="4"/>
      <c r="F32" s="5"/>
      <c r="G32" s="1"/>
      <c r="H32" s="2"/>
    </row>
    <row r="33" spans="1:8" x14ac:dyDescent="0.3">
      <c r="A33" s="85"/>
      <c r="B33" s="2"/>
      <c r="C33" s="4"/>
      <c r="D33" s="4"/>
      <c r="E33" s="4"/>
      <c r="F33" s="5"/>
      <c r="G33" s="1"/>
      <c r="H33" s="2"/>
    </row>
    <row r="34" spans="1:8" x14ac:dyDescent="0.3">
      <c r="A34" s="2"/>
      <c r="B34" s="2"/>
      <c r="C34" s="4"/>
      <c r="D34" s="4"/>
      <c r="E34" s="4"/>
      <c r="F34" s="5"/>
      <c r="G34" s="1"/>
      <c r="H34" s="2"/>
    </row>
    <row r="35" spans="1:8" x14ac:dyDescent="0.3">
      <c r="A35" s="2"/>
      <c r="B35" s="2"/>
      <c r="C35" s="4"/>
      <c r="D35" s="4"/>
      <c r="E35" s="4"/>
      <c r="F35" s="5"/>
      <c r="G35" s="1"/>
      <c r="H35" s="2"/>
    </row>
    <row r="36" spans="1:8" x14ac:dyDescent="0.3">
      <c r="A36" s="2"/>
      <c r="B36" s="2"/>
      <c r="C36" s="4"/>
      <c r="D36" s="4"/>
      <c r="E36" s="4"/>
      <c r="F36" s="5"/>
      <c r="G36" s="12"/>
      <c r="H36" s="2"/>
    </row>
    <row r="37" spans="1:8" x14ac:dyDescent="0.3">
      <c r="A37" s="2"/>
      <c r="B37" s="2"/>
      <c r="C37" s="4"/>
      <c r="D37" s="4"/>
      <c r="E37" s="4"/>
      <c r="F37" s="5"/>
      <c r="G37" s="1"/>
      <c r="H37" s="2"/>
    </row>
    <row r="38" spans="1:8" x14ac:dyDescent="0.3">
      <c r="A38" s="2"/>
      <c r="B38" s="2"/>
      <c r="C38" s="4"/>
      <c r="D38" s="4"/>
      <c r="E38" s="4"/>
      <c r="F38" s="5"/>
      <c r="G38" s="1"/>
      <c r="H38" s="2"/>
    </row>
    <row r="39" spans="1:8" x14ac:dyDescent="0.3">
      <c r="A39" s="2"/>
      <c r="B39" s="2"/>
      <c r="C39" s="4"/>
      <c r="D39" s="4"/>
      <c r="E39" s="4"/>
      <c r="F39" s="5"/>
      <c r="G39" s="1"/>
      <c r="H39" s="2"/>
    </row>
    <row r="40" spans="1:8" x14ac:dyDescent="0.3">
      <c r="A40" s="2"/>
      <c r="B40" s="2"/>
      <c r="C40" s="4"/>
      <c r="D40" s="4"/>
      <c r="E40" s="4"/>
      <c r="F40" s="5"/>
      <c r="G40" s="12"/>
      <c r="H40" s="2"/>
    </row>
    <row r="41" spans="1:8" x14ac:dyDescent="0.3">
      <c r="A41" s="2"/>
      <c r="B41" s="2"/>
      <c r="C41" s="4"/>
      <c r="D41" s="4"/>
      <c r="E41" s="4"/>
      <c r="F41" s="5"/>
      <c r="G41" s="1"/>
      <c r="H41" s="2"/>
    </row>
    <row r="42" spans="1:8" x14ac:dyDescent="0.3">
      <c r="A42" s="2"/>
      <c r="B42" s="2"/>
      <c r="C42" s="4"/>
      <c r="D42" s="4"/>
      <c r="E42" s="4"/>
      <c r="F42" s="5"/>
      <c r="G42" s="1"/>
      <c r="H42" s="2"/>
    </row>
    <row r="43" spans="1:8" x14ac:dyDescent="0.3">
      <c r="F43" s="5"/>
      <c r="G43" s="1"/>
      <c r="H43" s="2"/>
    </row>
    <row r="44" spans="1:8" s="91" customFormat="1" x14ac:dyDescent="0.3">
      <c r="A44"/>
      <c r="B44"/>
      <c r="C44"/>
      <c r="D44"/>
      <c r="E44"/>
      <c r="F44" s="5"/>
      <c r="G44" s="12"/>
    </row>
    <row r="45" spans="1:8" s="91" customFormat="1" x14ac:dyDescent="0.3">
      <c r="A45"/>
      <c r="B45"/>
      <c r="C45"/>
      <c r="D45"/>
      <c r="E45"/>
      <c r="F45" s="5"/>
      <c r="G45" s="12"/>
    </row>
    <row r="46" spans="1:8" x14ac:dyDescent="0.3">
      <c r="F46" s="5"/>
      <c r="G46" s="1"/>
      <c r="H46" s="2"/>
    </row>
    <row r="47" spans="1:8" x14ac:dyDescent="0.3">
      <c r="F47" s="5"/>
      <c r="G47" s="1"/>
      <c r="H47" s="2"/>
    </row>
    <row r="48" spans="1:8" x14ac:dyDescent="0.3">
      <c r="F48" s="5"/>
      <c r="G48" s="1"/>
      <c r="H48" s="2"/>
    </row>
    <row r="49" spans="6:8" x14ac:dyDescent="0.3">
      <c r="F49" s="5"/>
      <c r="G49" s="12"/>
      <c r="H49" s="2"/>
    </row>
    <row r="50" spans="6:8" x14ac:dyDescent="0.3">
      <c r="F50" s="5"/>
      <c r="G50" s="12"/>
      <c r="H50" s="2"/>
    </row>
    <row r="51" spans="6:8" x14ac:dyDescent="0.3">
      <c r="F51" s="5"/>
      <c r="G51" s="12"/>
      <c r="H51" s="2"/>
    </row>
    <row r="52" spans="6:8" x14ac:dyDescent="0.3">
      <c r="F52" s="5"/>
      <c r="G52" s="12"/>
      <c r="H52" s="2"/>
    </row>
    <row r="53" spans="6:8" x14ac:dyDescent="0.3">
      <c r="F53" s="5"/>
      <c r="G53" s="1"/>
      <c r="H53" s="2"/>
    </row>
    <row r="54" spans="6:8" x14ac:dyDescent="0.3">
      <c r="F54" s="5"/>
      <c r="G54" s="1"/>
      <c r="H54" s="2"/>
    </row>
    <row r="55" spans="6:8" x14ac:dyDescent="0.3">
      <c r="F55" s="5"/>
      <c r="G55" s="1"/>
      <c r="H55" s="2"/>
    </row>
    <row r="56" spans="6:8" x14ac:dyDescent="0.3">
      <c r="F56" s="5"/>
      <c r="G56" s="1"/>
      <c r="H56" s="2"/>
    </row>
    <row r="57" spans="6:8" x14ac:dyDescent="0.3">
      <c r="F57" s="5"/>
      <c r="G57" s="1"/>
      <c r="H57" s="2"/>
    </row>
    <row r="58" spans="6:8" x14ac:dyDescent="0.3">
      <c r="F58" s="5"/>
      <c r="G58" s="1"/>
      <c r="H58" s="2"/>
    </row>
    <row r="59" spans="6:8" x14ac:dyDescent="0.3">
      <c r="F59" s="17"/>
      <c r="G59" s="12"/>
      <c r="H59" s="2"/>
    </row>
    <row r="60" spans="6:8" x14ac:dyDescent="0.3">
      <c r="F60" s="17"/>
      <c r="G60" s="12"/>
      <c r="H60" s="2"/>
    </row>
    <row r="61" spans="6:8" x14ac:dyDescent="0.3">
      <c r="F61" s="5"/>
      <c r="G61" s="1"/>
      <c r="H61" s="2"/>
    </row>
    <row r="62" spans="6:8" x14ac:dyDescent="0.3">
      <c r="F62" s="5"/>
      <c r="G62" s="1"/>
      <c r="H62" s="2"/>
    </row>
    <row r="63" spans="6:8" x14ac:dyDescent="0.3">
      <c r="F63" s="5"/>
      <c r="G63" s="1"/>
      <c r="H63" s="2"/>
    </row>
    <row r="64" spans="6:8" x14ac:dyDescent="0.3">
      <c r="F64" s="5"/>
      <c r="G64" s="12"/>
      <c r="H64" s="2"/>
    </row>
    <row r="65" spans="6:8" x14ac:dyDescent="0.3">
      <c r="F65" s="5"/>
      <c r="G65" s="1"/>
      <c r="H65" s="2"/>
    </row>
    <row r="66" spans="6:8" x14ac:dyDescent="0.3">
      <c r="F66" s="36"/>
      <c r="G66" s="1"/>
      <c r="H66" s="2"/>
    </row>
    <row r="67" spans="6:8" x14ac:dyDescent="0.3">
      <c r="F67" s="36"/>
      <c r="G67" s="1"/>
      <c r="H67" s="2"/>
    </row>
    <row r="68" spans="6:8" x14ac:dyDescent="0.3">
      <c r="F68" s="36"/>
      <c r="G68" s="1"/>
      <c r="H68" s="2"/>
    </row>
    <row r="69" spans="6:8" x14ac:dyDescent="0.3">
      <c r="F69" s="5"/>
      <c r="G69" s="1"/>
      <c r="H69" s="2"/>
    </row>
    <row r="70" spans="6:8" x14ac:dyDescent="0.3">
      <c r="F70" s="5"/>
      <c r="G70" s="1"/>
      <c r="H70" s="2"/>
    </row>
    <row r="71" spans="6:8" x14ac:dyDescent="0.3">
      <c r="F71" s="5"/>
      <c r="G71" s="1"/>
      <c r="H71" s="2"/>
    </row>
    <row r="72" spans="6:8" x14ac:dyDescent="0.3">
      <c r="F72" s="5"/>
      <c r="G72" s="1"/>
      <c r="H72" s="2"/>
    </row>
    <row r="73" spans="6:8" ht="13.1" customHeight="1" x14ac:dyDescent="0.3">
      <c r="F73" s="5"/>
      <c r="G73" s="1"/>
      <c r="H73" s="2"/>
    </row>
    <row r="74" spans="6:8" x14ac:dyDescent="0.3">
      <c r="F74" s="5"/>
      <c r="G74" s="12"/>
      <c r="H74" s="2"/>
    </row>
    <row r="75" spans="6:8" x14ac:dyDescent="0.3">
      <c r="F75" s="5"/>
      <c r="G75" s="1"/>
      <c r="H75" s="2"/>
    </row>
    <row r="76" spans="6:8" x14ac:dyDescent="0.3">
      <c r="F76" s="5"/>
      <c r="G76" s="1"/>
      <c r="H76" s="2"/>
    </row>
    <row r="77" spans="6:8" x14ac:dyDescent="0.3">
      <c r="F77" s="5"/>
      <c r="G77" s="1"/>
      <c r="H77" s="2"/>
    </row>
    <row r="78" spans="6:8" x14ac:dyDescent="0.3">
      <c r="F78" s="5"/>
      <c r="G78" s="1"/>
      <c r="H78" s="2"/>
    </row>
    <row r="79" spans="6:8" x14ac:dyDescent="0.3">
      <c r="F79" s="5"/>
      <c r="G79" s="1"/>
      <c r="H79" s="2"/>
    </row>
    <row r="80" spans="6:8" x14ac:dyDescent="0.3">
      <c r="F80" s="5"/>
      <c r="G80" s="1"/>
      <c r="H80" s="2"/>
    </row>
    <row r="81" spans="6:8" x14ac:dyDescent="0.3">
      <c r="F81" s="5"/>
      <c r="G81" s="1"/>
      <c r="H81" s="2"/>
    </row>
    <row r="82" spans="6:8" x14ac:dyDescent="0.3">
      <c r="F82" s="5"/>
      <c r="G82" s="1"/>
      <c r="H82" s="2"/>
    </row>
    <row r="83" spans="6:8" x14ac:dyDescent="0.3">
      <c r="F83" s="5"/>
      <c r="G83" s="1"/>
      <c r="H83" s="2"/>
    </row>
    <row r="84" spans="6:8" x14ac:dyDescent="0.3">
      <c r="F84" s="5"/>
      <c r="G84" s="1"/>
      <c r="H84" s="2"/>
    </row>
    <row r="85" spans="6:8" x14ac:dyDescent="0.3">
      <c r="F85" s="5"/>
      <c r="G85" s="1"/>
      <c r="H85" s="2"/>
    </row>
    <row r="86" spans="6:8" x14ac:dyDescent="0.3">
      <c r="F86" s="5"/>
      <c r="G86" s="1"/>
      <c r="H86" s="2"/>
    </row>
    <row r="87" spans="6:8" x14ac:dyDescent="0.3">
      <c r="F87" s="5"/>
      <c r="G87" s="1"/>
      <c r="H87" s="2"/>
    </row>
    <row r="88" spans="6:8" x14ac:dyDescent="0.3">
      <c r="F88" s="5"/>
      <c r="G88" s="1"/>
      <c r="H88" s="2"/>
    </row>
    <row r="89" spans="6:8" x14ac:dyDescent="0.3">
      <c r="G89" s="1"/>
      <c r="H89" s="2"/>
    </row>
    <row r="90" spans="6:8" x14ac:dyDescent="0.3">
      <c r="G90" s="1"/>
      <c r="H90" s="2"/>
    </row>
    <row r="91" spans="6:8" x14ac:dyDescent="0.3">
      <c r="G91" s="1"/>
      <c r="H91" s="2"/>
    </row>
    <row r="92" spans="6:8" x14ac:dyDescent="0.3">
      <c r="G92" s="1"/>
      <c r="H92" s="2"/>
    </row>
    <row r="93" spans="6:8" x14ac:dyDescent="0.3">
      <c r="G93" s="1"/>
      <c r="H93" s="2"/>
    </row>
    <row r="94" spans="6:8" x14ac:dyDescent="0.3">
      <c r="G94" s="1"/>
      <c r="H94" s="2"/>
    </row>
    <row r="95" spans="6:8" x14ac:dyDescent="0.3">
      <c r="G95" s="1"/>
      <c r="H95" s="2"/>
    </row>
    <row r="96" spans="6:8" x14ac:dyDescent="0.3">
      <c r="G96" s="1"/>
      <c r="H96" s="2"/>
    </row>
    <row r="97" spans="7:8" x14ac:dyDescent="0.3">
      <c r="G97" s="1"/>
      <c r="H97" s="2"/>
    </row>
    <row r="98" spans="7:8" x14ac:dyDescent="0.3">
      <c r="G98" s="1"/>
      <c r="H98" s="2"/>
    </row>
    <row r="99" spans="7:8" x14ac:dyDescent="0.3">
      <c r="G99" s="1"/>
      <c r="H99" s="2"/>
    </row>
    <row r="100" spans="7:8" x14ac:dyDescent="0.3">
      <c r="G100" s="1"/>
      <c r="H100" s="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H10" sqref="H10"/>
    </sheetView>
  </sheetViews>
  <sheetFormatPr defaultColWidth="8.8984375" defaultRowHeight="12.7" x14ac:dyDescent="0.25"/>
  <cols>
    <col min="1" max="1" width="3.296875" style="1" customWidth="1"/>
    <col min="2" max="2" width="24.3984375" style="2" customWidth="1"/>
    <col min="3" max="3" width="36.296875" style="2" customWidth="1"/>
    <col min="4" max="4" width="11.3984375" style="4" customWidth="1"/>
    <col min="5" max="5" width="9" style="5" customWidth="1"/>
    <col min="6" max="6" width="8.296875" style="1" customWidth="1"/>
    <col min="7" max="254" width="8.8984375" style="2"/>
    <col min="255" max="255" width="3.296875" style="2" customWidth="1"/>
    <col min="256" max="256" width="24.3984375" style="2" customWidth="1"/>
    <col min="257" max="257" width="36.296875" style="2" customWidth="1"/>
    <col min="258" max="258" width="11.3984375" style="2" customWidth="1"/>
    <col min="259" max="259" width="9" style="2" customWidth="1"/>
    <col min="260" max="260" width="11.3984375" style="2" customWidth="1"/>
    <col min="261" max="261" width="9" style="2" customWidth="1"/>
    <col min="262" max="262" width="8.296875" style="2" customWidth="1"/>
    <col min="263" max="510" width="8.8984375" style="2"/>
    <col min="511" max="511" width="3.296875" style="2" customWidth="1"/>
    <col min="512" max="512" width="24.3984375" style="2" customWidth="1"/>
    <col min="513" max="513" width="36.296875" style="2" customWidth="1"/>
    <col min="514" max="514" width="11.3984375" style="2" customWidth="1"/>
    <col min="515" max="515" width="9" style="2" customWidth="1"/>
    <col min="516" max="516" width="11.3984375" style="2" customWidth="1"/>
    <col min="517" max="517" width="9" style="2" customWidth="1"/>
    <col min="518" max="518" width="8.296875" style="2" customWidth="1"/>
    <col min="519" max="766" width="8.8984375" style="2"/>
    <col min="767" max="767" width="3.296875" style="2" customWidth="1"/>
    <col min="768" max="768" width="24.3984375" style="2" customWidth="1"/>
    <col min="769" max="769" width="36.296875" style="2" customWidth="1"/>
    <col min="770" max="770" width="11.3984375" style="2" customWidth="1"/>
    <col min="771" max="771" width="9" style="2" customWidth="1"/>
    <col min="772" max="772" width="11.3984375" style="2" customWidth="1"/>
    <col min="773" max="773" width="9" style="2" customWidth="1"/>
    <col min="774" max="774" width="8.296875" style="2" customWidth="1"/>
    <col min="775" max="1022" width="8.8984375" style="2"/>
    <col min="1023" max="1023" width="3.296875" style="2" customWidth="1"/>
    <col min="1024" max="1024" width="24.3984375" style="2" customWidth="1"/>
    <col min="1025" max="1025" width="36.296875" style="2" customWidth="1"/>
    <col min="1026" max="1026" width="11.3984375" style="2" customWidth="1"/>
    <col min="1027" max="1027" width="9" style="2" customWidth="1"/>
    <col min="1028" max="1028" width="11.3984375" style="2" customWidth="1"/>
    <col min="1029" max="1029" width="9" style="2" customWidth="1"/>
    <col min="1030" max="1030" width="8.296875" style="2" customWidth="1"/>
    <col min="1031" max="1278" width="8.8984375" style="2"/>
    <col min="1279" max="1279" width="3.296875" style="2" customWidth="1"/>
    <col min="1280" max="1280" width="24.3984375" style="2" customWidth="1"/>
    <col min="1281" max="1281" width="36.296875" style="2" customWidth="1"/>
    <col min="1282" max="1282" width="11.3984375" style="2" customWidth="1"/>
    <col min="1283" max="1283" width="9" style="2" customWidth="1"/>
    <col min="1284" max="1284" width="11.3984375" style="2" customWidth="1"/>
    <col min="1285" max="1285" width="9" style="2" customWidth="1"/>
    <col min="1286" max="1286" width="8.296875" style="2" customWidth="1"/>
    <col min="1287" max="1534" width="8.8984375" style="2"/>
    <col min="1535" max="1535" width="3.296875" style="2" customWidth="1"/>
    <col min="1536" max="1536" width="24.3984375" style="2" customWidth="1"/>
    <col min="1537" max="1537" width="36.296875" style="2" customWidth="1"/>
    <col min="1538" max="1538" width="11.3984375" style="2" customWidth="1"/>
    <col min="1539" max="1539" width="9" style="2" customWidth="1"/>
    <col min="1540" max="1540" width="11.3984375" style="2" customWidth="1"/>
    <col min="1541" max="1541" width="9" style="2" customWidth="1"/>
    <col min="1542" max="1542" width="8.296875" style="2" customWidth="1"/>
    <col min="1543" max="1790" width="8.8984375" style="2"/>
    <col min="1791" max="1791" width="3.296875" style="2" customWidth="1"/>
    <col min="1792" max="1792" width="24.3984375" style="2" customWidth="1"/>
    <col min="1793" max="1793" width="36.296875" style="2" customWidth="1"/>
    <col min="1794" max="1794" width="11.3984375" style="2" customWidth="1"/>
    <col min="1795" max="1795" width="9" style="2" customWidth="1"/>
    <col min="1796" max="1796" width="11.3984375" style="2" customWidth="1"/>
    <col min="1797" max="1797" width="9" style="2" customWidth="1"/>
    <col min="1798" max="1798" width="8.296875" style="2" customWidth="1"/>
    <col min="1799" max="2046" width="8.8984375" style="2"/>
    <col min="2047" max="2047" width="3.296875" style="2" customWidth="1"/>
    <col min="2048" max="2048" width="24.3984375" style="2" customWidth="1"/>
    <col min="2049" max="2049" width="36.296875" style="2" customWidth="1"/>
    <col min="2050" max="2050" width="11.3984375" style="2" customWidth="1"/>
    <col min="2051" max="2051" width="9" style="2" customWidth="1"/>
    <col min="2052" max="2052" width="11.3984375" style="2" customWidth="1"/>
    <col min="2053" max="2053" width="9" style="2" customWidth="1"/>
    <col min="2054" max="2054" width="8.296875" style="2" customWidth="1"/>
    <col min="2055" max="2302" width="8.8984375" style="2"/>
    <col min="2303" max="2303" width="3.296875" style="2" customWidth="1"/>
    <col min="2304" max="2304" width="24.3984375" style="2" customWidth="1"/>
    <col min="2305" max="2305" width="36.296875" style="2" customWidth="1"/>
    <col min="2306" max="2306" width="11.3984375" style="2" customWidth="1"/>
    <col min="2307" max="2307" width="9" style="2" customWidth="1"/>
    <col min="2308" max="2308" width="11.3984375" style="2" customWidth="1"/>
    <col min="2309" max="2309" width="9" style="2" customWidth="1"/>
    <col min="2310" max="2310" width="8.296875" style="2" customWidth="1"/>
    <col min="2311" max="2558" width="8.8984375" style="2"/>
    <col min="2559" max="2559" width="3.296875" style="2" customWidth="1"/>
    <col min="2560" max="2560" width="24.3984375" style="2" customWidth="1"/>
    <col min="2561" max="2561" width="36.296875" style="2" customWidth="1"/>
    <col min="2562" max="2562" width="11.3984375" style="2" customWidth="1"/>
    <col min="2563" max="2563" width="9" style="2" customWidth="1"/>
    <col min="2564" max="2564" width="11.3984375" style="2" customWidth="1"/>
    <col min="2565" max="2565" width="9" style="2" customWidth="1"/>
    <col min="2566" max="2566" width="8.296875" style="2" customWidth="1"/>
    <col min="2567" max="2814" width="8.8984375" style="2"/>
    <col min="2815" max="2815" width="3.296875" style="2" customWidth="1"/>
    <col min="2816" max="2816" width="24.3984375" style="2" customWidth="1"/>
    <col min="2817" max="2817" width="36.296875" style="2" customWidth="1"/>
    <col min="2818" max="2818" width="11.3984375" style="2" customWidth="1"/>
    <col min="2819" max="2819" width="9" style="2" customWidth="1"/>
    <col min="2820" max="2820" width="11.3984375" style="2" customWidth="1"/>
    <col min="2821" max="2821" width="9" style="2" customWidth="1"/>
    <col min="2822" max="2822" width="8.296875" style="2" customWidth="1"/>
    <col min="2823" max="3070" width="8.8984375" style="2"/>
    <col min="3071" max="3071" width="3.296875" style="2" customWidth="1"/>
    <col min="3072" max="3072" width="24.3984375" style="2" customWidth="1"/>
    <col min="3073" max="3073" width="36.296875" style="2" customWidth="1"/>
    <col min="3074" max="3074" width="11.3984375" style="2" customWidth="1"/>
    <col min="3075" max="3075" width="9" style="2" customWidth="1"/>
    <col min="3076" max="3076" width="11.3984375" style="2" customWidth="1"/>
    <col min="3077" max="3077" width="9" style="2" customWidth="1"/>
    <col min="3078" max="3078" width="8.296875" style="2" customWidth="1"/>
    <col min="3079" max="3326" width="8.8984375" style="2"/>
    <col min="3327" max="3327" width="3.296875" style="2" customWidth="1"/>
    <col min="3328" max="3328" width="24.3984375" style="2" customWidth="1"/>
    <col min="3329" max="3329" width="36.296875" style="2" customWidth="1"/>
    <col min="3330" max="3330" width="11.3984375" style="2" customWidth="1"/>
    <col min="3331" max="3331" width="9" style="2" customWidth="1"/>
    <col min="3332" max="3332" width="11.3984375" style="2" customWidth="1"/>
    <col min="3333" max="3333" width="9" style="2" customWidth="1"/>
    <col min="3334" max="3334" width="8.296875" style="2" customWidth="1"/>
    <col min="3335" max="3582" width="8.8984375" style="2"/>
    <col min="3583" max="3583" width="3.296875" style="2" customWidth="1"/>
    <col min="3584" max="3584" width="24.3984375" style="2" customWidth="1"/>
    <col min="3585" max="3585" width="36.296875" style="2" customWidth="1"/>
    <col min="3586" max="3586" width="11.3984375" style="2" customWidth="1"/>
    <col min="3587" max="3587" width="9" style="2" customWidth="1"/>
    <col min="3588" max="3588" width="11.3984375" style="2" customWidth="1"/>
    <col min="3589" max="3589" width="9" style="2" customWidth="1"/>
    <col min="3590" max="3590" width="8.296875" style="2" customWidth="1"/>
    <col min="3591" max="3838" width="8.8984375" style="2"/>
    <col min="3839" max="3839" width="3.296875" style="2" customWidth="1"/>
    <col min="3840" max="3840" width="24.3984375" style="2" customWidth="1"/>
    <col min="3841" max="3841" width="36.296875" style="2" customWidth="1"/>
    <col min="3842" max="3842" width="11.3984375" style="2" customWidth="1"/>
    <col min="3843" max="3843" width="9" style="2" customWidth="1"/>
    <col min="3844" max="3844" width="11.3984375" style="2" customWidth="1"/>
    <col min="3845" max="3845" width="9" style="2" customWidth="1"/>
    <col min="3846" max="3846" width="8.296875" style="2" customWidth="1"/>
    <col min="3847" max="4094" width="8.8984375" style="2"/>
    <col min="4095" max="4095" width="3.296875" style="2" customWidth="1"/>
    <col min="4096" max="4096" width="24.3984375" style="2" customWidth="1"/>
    <col min="4097" max="4097" width="36.296875" style="2" customWidth="1"/>
    <col min="4098" max="4098" width="11.3984375" style="2" customWidth="1"/>
    <col min="4099" max="4099" width="9" style="2" customWidth="1"/>
    <col min="4100" max="4100" width="11.3984375" style="2" customWidth="1"/>
    <col min="4101" max="4101" width="9" style="2" customWidth="1"/>
    <col min="4102" max="4102" width="8.296875" style="2" customWidth="1"/>
    <col min="4103" max="4350" width="8.8984375" style="2"/>
    <col min="4351" max="4351" width="3.296875" style="2" customWidth="1"/>
    <col min="4352" max="4352" width="24.3984375" style="2" customWidth="1"/>
    <col min="4353" max="4353" width="36.296875" style="2" customWidth="1"/>
    <col min="4354" max="4354" width="11.3984375" style="2" customWidth="1"/>
    <col min="4355" max="4355" width="9" style="2" customWidth="1"/>
    <col min="4356" max="4356" width="11.3984375" style="2" customWidth="1"/>
    <col min="4357" max="4357" width="9" style="2" customWidth="1"/>
    <col min="4358" max="4358" width="8.296875" style="2" customWidth="1"/>
    <col min="4359" max="4606" width="8.8984375" style="2"/>
    <col min="4607" max="4607" width="3.296875" style="2" customWidth="1"/>
    <col min="4608" max="4608" width="24.3984375" style="2" customWidth="1"/>
    <col min="4609" max="4609" width="36.296875" style="2" customWidth="1"/>
    <col min="4610" max="4610" width="11.3984375" style="2" customWidth="1"/>
    <col min="4611" max="4611" width="9" style="2" customWidth="1"/>
    <col min="4612" max="4612" width="11.3984375" style="2" customWidth="1"/>
    <col min="4613" max="4613" width="9" style="2" customWidth="1"/>
    <col min="4614" max="4614" width="8.296875" style="2" customWidth="1"/>
    <col min="4615" max="4862" width="8.8984375" style="2"/>
    <col min="4863" max="4863" width="3.296875" style="2" customWidth="1"/>
    <col min="4864" max="4864" width="24.3984375" style="2" customWidth="1"/>
    <col min="4865" max="4865" width="36.296875" style="2" customWidth="1"/>
    <col min="4866" max="4866" width="11.3984375" style="2" customWidth="1"/>
    <col min="4867" max="4867" width="9" style="2" customWidth="1"/>
    <col min="4868" max="4868" width="11.3984375" style="2" customWidth="1"/>
    <col min="4869" max="4869" width="9" style="2" customWidth="1"/>
    <col min="4870" max="4870" width="8.296875" style="2" customWidth="1"/>
    <col min="4871" max="5118" width="8.8984375" style="2"/>
    <col min="5119" max="5119" width="3.296875" style="2" customWidth="1"/>
    <col min="5120" max="5120" width="24.3984375" style="2" customWidth="1"/>
    <col min="5121" max="5121" width="36.296875" style="2" customWidth="1"/>
    <col min="5122" max="5122" width="11.3984375" style="2" customWidth="1"/>
    <col min="5123" max="5123" width="9" style="2" customWidth="1"/>
    <col min="5124" max="5124" width="11.3984375" style="2" customWidth="1"/>
    <col min="5125" max="5125" width="9" style="2" customWidth="1"/>
    <col min="5126" max="5126" width="8.296875" style="2" customWidth="1"/>
    <col min="5127" max="5374" width="8.8984375" style="2"/>
    <col min="5375" max="5375" width="3.296875" style="2" customWidth="1"/>
    <col min="5376" max="5376" width="24.3984375" style="2" customWidth="1"/>
    <col min="5377" max="5377" width="36.296875" style="2" customWidth="1"/>
    <col min="5378" max="5378" width="11.3984375" style="2" customWidth="1"/>
    <col min="5379" max="5379" width="9" style="2" customWidth="1"/>
    <col min="5380" max="5380" width="11.3984375" style="2" customWidth="1"/>
    <col min="5381" max="5381" width="9" style="2" customWidth="1"/>
    <col min="5382" max="5382" width="8.296875" style="2" customWidth="1"/>
    <col min="5383" max="5630" width="8.8984375" style="2"/>
    <col min="5631" max="5631" width="3.296875" style="2" customWidth="1"/>
    <col min="5632" max="5632" width="24.3984375" style="2" customWidth="1"/>
    <col min="5633" max="5633" width="36.296875" style="2" customWidth="1"/>
    <col min="5634" max="5634" width="11.3984375" style="2" customWidth="1"/>
    <col min="5635" max="5635" width="9" style="2" customWidth="1"/>
    <col min="5636" max="5636" width="11.3984375" style="2" customWidth="1"/>
    <col min="5637" max="5637" width="9" style="2" customWidth="1"/>
    <col min="5638" max="5638" width="8.296875" style="2" customWidth="1"/>
    <col min="5639" max="5886" width="8.8984375" style="2"/>
    <col min="5887" max="5887" width="3.296875" style="2" customWidth="1"/>
    <col min="5888" max="5888" width="24.3984375" style="2" customWidth="1"/>
    <col min="5889" max="5889" width="36.296875" style="2" customWidth="1"/>
    <col min="5890" max="5890" width="11.3984375" style="2" customWidth="1"/>
    <col min="5891" max="5891" width="9" style="2" customWidth="1"/>
    <col min="5892" max="5892" width="11.3984375" style="2" customWidth="1"/>
    <col min="5893" max="5893" width="9" style="2" customWidth="1"/>
    <col min="5894" max="5894" width="8.296875" style="2" customWidth="1"/>
    <col min="5895" max="6142" width="8.8984375" style="2"/>
    <col min="6143" max="6143" width="3.296875" style="2" customWidth="1"/>
    <col min="6144" max="6144" width="24.3984375" style="2" customWidth="1"/>
    <col min="6145" max="6145" width="36.296875" style="2" customWidth="1"/>
    <col min="6146" max="6146" width="11.3984375" style="2" customWidth="1"/>
    <col min="6147" max="6147" width="9" style="2" customWidth="1"/>
    <col min="6148" max="6148" width="11.3984375" style="2" customWidth="1"/>
    <col min="6149" max="6149" width="9" style="2" customWidth="1"/>
    <col min="6150" max="6150" width="8.296875" style="2" customWidth="1"/>
    <col min="6151" max="6398" width="8.8984375" style="2"/>
    <col min="6399" max="6399" width="3.296875" style="2" customWidth="1"/>
    <col min="6400" max="6400" width="24.3984375" style="2" customWidth="1"/>
    <col min="6401" max="6401" width="36.296875" style="2" customWidth="1"/>
    <col min="6402" max="6402" width="11.3984375" style="2" customWidth="1"/>
    <col min="6403" max="6403" width="9" style="2" customWidth="1"/>
    <col min="6404" max="6404" width="11.3984375" style="2" customWidth="1"/>
    <col min="6405" max="6405" width="9" style="2" customWidth="1"/>
    <col min="6406" max="6406" width="8.296875" style="2" customWidth="1"/>
    <col min="6407" max="6654" width="8.8984375" style="2"/>
    <col min="6655" max="6655" width="3.296875" style="2" customWidth="1"/>
    <col min="6656" max="6656" width="24.3984375" style="2" customWidth="1"/>
    <col min="6657" max="6657" width="36.296875" style="2" customWidth="1"/>
    <col min="6658" max="6658" width="11.3984375" style="2" customWidth="1"/>
    <col min="6659" max="6659" width="9" style="2" customWidth="1"/>
    <col min="6660" max="6660" width="11.3984375" style="2" customWidth="1"/>
    <col min="6661" max="6661" width="9" style="2" customWidth="1"/>
    <col min="6662" max="6662" width="8.296875" style="2" customWidth="1"/>
    <col min="6663" max="6910" width="8.8984375" style="2"/>
    <col min="6911" max="6911" width="3.296875" style="2" customWidth="1"/>
    <col min="6912" max="6912" width="24.3984375" style="2" customWidth="1"/>
    <col min="6913" max="6913" width="36.296875" style="2" customWidth="1"/>
    <col min="6914" max="6914" width="11.3984375" style="2" customWidth="1"/>
    <col min="6915" max="6915" width="9" style="2" customWidth="1"/>
    <col min="6916" max="6916" width="11.3984375" style="2" customWidth="1"/>
    <col min="6917" max="6917" width="9" style="2" customWidth="1"/>
    <col min="6918" max="6918" width="8.296875" style="2" customWidth="1"/>
    <col min="6919" max="7166" width="8.8984375" style="2"/>
    <col min="7167" max="7167" width="3.296875" style="2" customWidth="1"/>
    <col min="7168" max="7168" width="24.3984375" style="2" customWidth="1"/>
    <col min="7169" max="7169" width="36.296875" style="2" customWidth="1"/>
    <col min="7170" max="7170" width="11.3984375" style="2" customWidth="1"/>
    <col min="7171" max="7171" width="9" style="2" customWidth="1"/>
    <col min="7172" max="7172" width="11.3984375" style="2" customWidth="1"/>
    <col min="7173" max="7173" width="9" style="2" customWidth="1"/>
    <col min="7174" max="7174" width="8.296875" style="2" customWidth="1"/>
    <col min="7175" max="7422" width="8.8984375" style="2"/>
    <col min="7423" max="7423" width="3.296875" style="2" customWidth="1"/>
    <col min="7424" max="7424" width="24.3984375" style="2" customWidth="1"/>
    <col min="7425" max="7425" width="36.296875" style="2" customWidth="1"/>
    <col min="7426" max="7426" width="11.3984375" style="2" customWidth="1"/>
    <col min="7427" max="7427" width="9" style="2" customWidth="1"/>
    <col min="7428" max="7428" width="11.3984375" style="2" customWidth="1"/>
    <col min="7429" max="7429" width="9" style="2" customWidth="1"/>
    <col min="7430" max="7430" width="8.296875" style="2" customWidth="1"/>
    <col min="7431" max="7678" width="8.8984375" style="2"/>
    <col min="7679" max="7679" width="3.296875" style="2" customWidth="1"/>
    <col min="7680" max="7680" width="24.3984375" style="2" customWidth="1"/>
    <col min="7681" max="7681" width="36.296875" style="2" customWidth="1"/>
    <col min="7682" max="7682" width="11.3984375" style="2" customWidth="1"/>
    <col min="7683" max="7683" width="9" style="2" customWidth="1"/>
    <col min="7684" max="7684" width="11.3984375" style="2" customWidth="1"/>
    <col min="7685" max="7685" width="9" style="2" customWidth="1"/>
    <col min="7686" max="7686" width="8.296875" style="2" customWidth="1"/>
    <col min="7687" max="7934" width="8.8984375" style="2"/>
    <col min="7935" max="7935" width="3.296875" style="2" customWidth="1"/>
    <col min="7936" max="7936" width="24.3984375" style="2" customWidth="1"/>
    <col min="7937" max="7937" width="36.296875" style="2" customWidth="1"/>
    <col min="7938" max="7938" width="11.3984375" style="2" customWidth="1"/>
    <col min="7939" max="7939" width="9" style="2" customWidth="1"/>
    <col min="7940" max="7940" width="11.3984375" style="2" customWidth="1"/>
    <col min="7941" max="7941" width="9" style="2" customWidth="1"/>
    <col min="7942" max="7942" width="8.296875" style="2" customWidth="1"/>
    <col min="7943" max="8190" width="8.8984375" style="2"/>
    <col min="8191" max="8191" width="3.296875" style="2" customWidth="1"/>
    <col min="8192" max="8192" width="24.3984375" style="2" customWidth="1"/>
    <col min="8193" max="8193" width="36.296875" style="2" customWidth="1"/>
    <col min="8194" max="8194" width="11.3984375" style="2" customWidth="1"/>
    <col min="8195" max="8195" width="9" style="2" customWidth="1"/>
    <col min="8196" max="8196" width="11.3984375" style="2" customWidth="1"/>
    <col min="8197" max="8197" width="9" style="2" customWidth="1"/>
    <col min="8198" max="8198" width="8.296875" style="2" customWidth="1"/>
    <col min="8199" max="8446" width="8.8984375" style="2"/>
    <col min="8447" max="8447" width="3.296875" style="2" customWidth="1"/>
    <col min="8448" max="8448" width="24.3984375" style="2" customWidth="1"/>
    <col min="8449" max="8449" width="36.296875" style="2" customWidth="1"/>
    <col min="8450" max="8450" width="11.3984375" style="2" customWidth="1"/>
    <col min="8451" max="8451" width="9" style="2" customWidth="1"/>
    <col min="8452" max="8452" width="11.3984375" style="2" customWidth="1"/>
    <col min="8453" max="8453" width="9" style="2" customWidth="1"/>
    <col min="8454" max="8454" width="8.296875" style="2" customWidth="1"/>
    <col min="8455" max="8702" width="8.8984375" style="2"/>
    <col min="8703" max="8703" width="3.296875" style="2" customWidth="1"/>
    <col min="8704" max="8704" width="24.3984375" style="2" customWidth="1"/>
    <col min="8705" max="8705" width="36.296875" style="2" customWidth="1"/>
    <col min="8706" max="8706" width="11.3984375" style="2" customWidth="1"/>
    <col min="8707" max="8707" width="9" style="2" customWidth="1"/>
    <col min="8708" max="8708" width="11.3984375" style="2" customWidth="1"/>
    <col min="8709" max="8709" width="9" style="2" customWidth="1"/>
    <col min="8710" max="8710" width="8.296875" style="2" customWidth="1"/>
    <col min="8711" max="8958" width="8.8984375" style="2"/>
    <col min="8959" max="8959" width="3.296875" style="2" customWidth="1"/>
    <col min="8960" max="8960" width="24.3984375" style="2" customWidth="1"/>
    <col min="8961" max="8961" width="36.296875" style="2" customWidth="1"/>
    <col min="8962" max="8962" width="11.3984375" style="2" customWidth="1"/>
    <col min="8963" max="8963" width="9" style="2" customWidth="1"/>
    <col min="8964" max="8964" width="11.3984375" style="2" customWidth="1"/>
    <col min="8965" max="8965" width="9" style="2" customWidth="1"/>
    <col min="8966" max="8966" width="8.296875" style="2" customWidth="1"/>
    <col min="8967" max="9214" width="8.8984375" style="2"/>
    <col min="9215" max="9215" width="3.296875" style="2" customWidth="1"/>
    <col min="9216" max="9216" width="24.3984375" style="2" customWidth="1"/>
    <col min="9217" max="9217" width="36.296875" style="2" customWidth="1"/>
    <col min="9218" max="9218" width="11.3984375" style="2" customWidth="1"/>
    <col min="9219" max="9219" width="9" style="2" customWidth="1"/>
    <col min="9220" max="9220" width="11.3984375" style="2" customWidth="1"/>
    <col min="9221" max="9221" width="9" style="2" customWidth="1"/>
    <col min="9222" max="9222" width="8.296875" style="2" customWidth="1"/>
    <col min="9223" max="9470" width="8.8984375" style="2"/>
    <col min="9471" max="9471" width="3.296875" style="2" customWidth="1"/>
    <col min="9472" max="9472" width="24.3984375" style="2" customWidth="1"/>
    <col min="9473" max="9473" width="36.296875" style="2" customWidth="1"/>
    <col min="9474" max="9474" width="11.3984375" style="2" customWidth="1"/>
    <col min="9475" max="9475" width="9" style="2" customWidth="1"/>
    <col min="9476" max="9476" width="11.3984375" style="2" customWidth="1"/>
    <col min="9477" max="9477" width="9" style="2" customWidth="1"/>
    <col min="9478" max="9478" width="8.296875" style="2" customWidth="1"/>
    <col min="9479" max="9726" width="8.8984375" style="2"/>
    <col min="9727" max="9727" width="3.296875" style="2" customWidth="1"/>
    <col min="9728" max="9728" width="24.3984375" style="2" customWidth="1"/>
    <col min="9729" max="9729" width="36.296875" style="2" customWidth="1"/>
    <col min="9730" max="9730" width="11.3984375" style="2" customWidth="1"/>
    <col min="9731" max="9731" width="9" style="2" customWidth="1"/>
    <col min="9732" max="9732" width="11.3984375" style="2" customWidth="1"/>
    <col min="9733" max="9733" width="9" style="2" customWidth="1"/>
    <col min="9734" max="9734" width="8.296875" style="2" customWidth="1"/>
    <col min="9735" max="9982" width="8.8984375" style="2"/>
    <col min="9983" max="9983" width="3.296875" style="2" customWidth="1"/>
    <col min="9984" max="9984" width="24.3984375" style="2" customWidth="1"/>
    <col min="9985" max="9985" width="36.296875" style="2" customWidth="1"/>
    <col min="9986" max="9986" width="11.3984375" style="2" customWidth="1"/>
    <col min="9987" max="9987" width="9" style="2" customWidth="1"/>
    <col min="9988" max="9988" width="11.3984375" style="2" customWidth="1"/>
    <col min="9989" max="9989" width="9" style="2" customWidth="1"/>
    <col min="9990" max="9990" width="8.296875" style="2" customWidth="1"/>
    <col min="9991" max="10238" width="8.8984375" style="2"/>
    <col min="10239" max="10239" width="3.296875" style="2" customWidth="1"/>
    <col min="10240" max="10240" width="24.3984375" style="2" customWidth="1"/>
    <col min="10241" max="10241" width="36.296875" style="2" customWidth="1"/>
    <col min="10242" max="10242" width="11.3984375" style="2" customWidth="1"/>
    <col min="10243" max="10243" width="9" style="2" customWidth="1"/>
    <col min="10244" max="10244" width="11.3984375" style="2" customWidth="1"/>
    <col min="10245" max="10245" width="9" style="2" customWidth="1"/>
    <col min="10246" max="10246" width="8.296875" style="2" customWidth="1"/>
    <col min="10247" max="10494" width="8.8984375" style="2"/>
    <col min="10495" max="10495" width="3.296875" style="2" customWidth="1"/>
    <col min="10496" max="10496" width="24.3984375" style="2" customWidth="1"/>
    <col min="10497" max="10497" width="36.296875" style="2" customWidth="1"/>
    <col min="10498" max="10498" width="11.3984375" style="2" customWidth="1"/>
    <col min="10499" max="10499" width="9" style="2" customWidth="1"/>
    <col min="10500" max="10500" width="11.3984375" style="2" customWidth="1"/>
    <col min="10501" max="10501" width="9" style="2" customWidth="1"/>
    <col min="10502" max="10502" width="8.296875" style="2" customWidth="1"/>
    <col min="10503" max="10750" width="8.8984375" style="2"/>
    <col min="10751" max="10751" width="3.296875" style="2" customWidth="1"/>
    <col min="10752" max="10752" width="24.3984375" style="2" customWidth="1"/>
    <col min="10753" max="10753" width="36.296875" style="2" customWidth="1"/>
    <col min="10754" max="10754" width="11.3984375" style="2" customWidth="1"/>
    <col min="10755" max="10755" width="9" style="2" customWidth="1"/>
    <col min="10756" max="10756" width="11.3984375" style="2" customWidth="1"/>
    <col min="10757" max="10757" width="9" style="2" customWidth="1"/>
    <col min="10758" max="10758" width="8.296875" style="2" customWidth="1"/>
    <col min="10759" max="11006" width="8.8984375" style="2"/>
    <col min="11007" max="11007" width="3.296875" style="2" customWidth="1"/>
    <col min="11008" max="11008" width="24.3984375" style="2" customWidth="1"/>
    <col min="11009" max="11009" width="36.296875" style="2" customWidth="1"/>
    <col min="11010" max="11010" width="11.3984375" style="2" customWidth="1"/>
    <col min="11011" max="11011" width="9" style="2" customWidth="1"/>
    <col min="11012" max="11012" width="11.3984375" style="2" customWidth="1"/>
    <col min="11013" max="11013" width="9" style="2" customWidth="1"/>
    <col min="11014" max="11014" width="8.296875" style="2" customWidth="1"/>
    <col min="11015" max="11262" width="8.8984375" style="2"/>
    <col min="11263" max="11263" width="3.296875" style="2" customWidth="1"/>
    <col min="11264" max="11264" width="24.3984375" style="2" customWidth="1"/>
    <col min="11265" max="11265" width="36.296875" style="2" customWidth="1"/>
    <col min="11266" max="11266" width="11.3984375" style="2" customWidth="1"/>
    <col min="11267" max="11267" width="9" style="2" customWidth="1"/>
    <col min="11268" max="11268" width="11.3984375" style="2" customWidth="1"/>
    <col min="11269" max="11269" width="9" style="2" customWidth="1"/>
    <col min="11270" max="11270" width="8.296875" style="2" customWidth="1"/>
    <col min="11271" max="11518" width="8.8984375" style="2"/>
    <col min="11519" max="11519" width="3.296875" style="2" customWidth="1"/>
    <col min="11520" max="11520" width="24.3984375" style="2" customWidth="1"/>
    <col min="11521" max="11521" width="36.296875" style="2" customWidth="1"/>
    <col min="11522" max="11522" width="11.3984375" style="2" customWidth="1"/>
    <col min="11523" max="11523" width="9" style="2" customWidth="1"/>
    <col min="11524" max="11524" width="11.3984375" style="2" customWidth="1"/>
    <col min="11525" max="11525" width="9" style="2" customWidth="1"/>
    <col min="11526" max="11526" width="8.296875" style="2" customWidth="1"/>
    <col min="11527" max="11774" width="8.8984375" style="2"/>
    <col min="11775" max="11775" width="3.296875" style="2" customWidth="1"/>
    <col min="11776" max="11776" width="24.3984375" style="2" customWidth="1"/>
    <col min="11777" max="11777" width="36.296875" style="2" customWidth="1"/>
    <col min="11778" max="11778" width="11.3984375" style="2" customWidth="1"/>
    <col min="11779" max="11779" width="9" style="2" customWidth="1"/>
    <col min="11780" max="11780" width="11.3984375" style="2" customWidth="1"/>
    <col min="11781" max="11781" width="9" style="2" customWidth="1"/>
    <col min="11782" max="11782" width="8.296875" style="2" customWidth="1"/>
    <col min="11783" max="12030" width="8.8984375" style="2"/>
    <col min="12031" max="12031" width="3.296875" style="2" customWidth="1"/>
    <col min="12032" max="12032" width="24.3984375" style="2" customWidth="1"/>
    <col min="12033" max="12033" width="36.296875" style="2" customWidth="1"/>
    <col min="12034" max="12034" width="11.3984375" style="2" customWidth="1"/>
    <col min="12035" max="12035" width="9" style="2" customWidth="1"/>
    <col min="12036" max="12036" width="11.3984375" style="2" customWidth="1"/>
    <col min="12037" max="12037" width="9" style="2" customWidth="1"/>
    <col min="12038" max="12038" width="8.296875" style="2" customWidth="1"/>
    <col min="12039" max="12286" width="8.8984375" style="2"/>
    <col min="12287" max="12287" width="3.296875" style="2" customWidth="1"/>
    <col min="12288" max="12288" width="24.3984375" style="2" customWidth="1"/>
    <col min="12289" max="12289" width="36.296875" style="2" customWidth="1"/>
    <col min="12290" max="12290" width="11.3984375" style="2" customWidth="1"/>
    <col min="12291" max="12291" width="9" style="2" customWidth="1"/>
    <col min="12292" max="12292" width="11.3984375" style="2" customWidth="1"/>
    <col min="12293" max="12293" width="9" style="2" customWidth="1"/>
    <col min="12294" max="12294" width="8.296875" style="2" customWidth="1"/>
    <col min="12295" max="12542" width="8.8984375" style="2"/>
    <col min="12543" max="12543" width="3.296875" style="2" customWidth="1"/>
    <col min="12544" max="12544" width="24.3984375" style="2" customWidth="1"/>
    <col min="12545" max="12545" width="36.296875" style="2" customWidth="1"/>
    <col min="12546" max="12546" width="11.3984375" style="2" customWidth="1"/>
    <col min="12547" max="12547" width="9" style="2" customWidth="1"/>
    <col min="12548" max="12548" width="11.3984375" style="2" customWidth="1"/>
    <col min="12549" max="12549" width="9" style="2" customWidth="1"/>
    <col min="12550" max="12550" width="8.296875" style="2" customWidth="1"/>
    <col min="12551" max="12798" width="8.8984375" style="2"/>
    <col min="12799" max="12799" width="3.296875" style="2" customWidth="1"/>
    <col min="12800" max="12800" width="24.3984375" style="2" customWidth="1"/>
    <col min="12801" max="12801" width="36.296875" style="2" customWidth="1"/>
    <col min="12802" max="12802" width="11.3984375" style="2" customWidth="1"/>
    <col min="12803" max="12803" width="9" style="2" customWidth="1"/>
    <col min="12804" max="12804" width="11.3984375" style="2" customWidth="1"/>
    <col min="12805" max="12805" width="9" style="2" customWidth="1"/>
    <col min="12806" max="12806" width="8.296875" style="2" customWidth="1"/>
    <col min="12807" max="13054" width="8.8984375" style="2"/>
    <col min="13055" max="13055" width="3.296875" style="2" customWidth="1"/>
    <col min="13056" max="13056" width="24.3984375" style="2" customWidth="1"/>
    <col min="13057" max="13057" width="36.296875" style="2" customWidth="1"/>
    <col min="13058" max="13058" width="11.3984375" style="2" customWidth="1"/>
    <col min="13059" max="13059" width="9" style="2" customWidth="1"/>
    <col min="13060" max="13060" width="11.3984375" style="2" customWidth="1"/>
    <col min="13061" max="13061" width="9" style="2" customWidth="1"/>
    <col min="13062" max="13062" width="8.296875" style="2" customWidth="1"/>
    <col min="13063" max="13310" width="8.8984375" style="2"/>
    <col min="13311" max="13311" width="3.296875" style="2" customWidth="1"/>
    <col min="13312" max="13312" width="24.3984375" style="2" customWidth="1"/>
    <col min="13313" max="13313" width="36.296875" style="2" customWidth="1"/>
    <col min="13314" max="13314" width="11.3984375" style="2" customWidth="1"/>
    <col min="13315" max="13315" width="9" style="2" customWidth="1"/>
    <col min="13316" max="13316" width="11.3984375" style="2" customWidth="1"/>
    <col min="13317" max="13317" width="9" style="2" customWidth="1"/>
    <col min="13318" max="13318" width="8.296875" style="2" customWidth="1"/>
    <col min="13319" max="13566" width="8.8984375" style="2"/>
    <col min="13567" max="13567" width="3.296875" style="2" customWidth="1"/>
    <col min="13568" max="13568" width="24.3984375" style="2" customWidth="1"/>
    <col min="13569" max="13569" width="36.296875" style="2" customWidth="1"/>
    <col min="13570" max="13570" width="11.3984375" style="2" customWidth="1"/>
    <col min="13571" max="13571" width="9" style="2" customWidth="1"/>
    <col min="13572" max="13572" width="11.3984375" style="2" customWidth="1"/>
    <col min="13573" max="13573" width="9" style="2" customWidth="1"/>
    <col min="13574" max="13574" width="8.296875" style="2" customWidth="1"/>
    <col min="13575" max="13822" width="8.8984375" style="2"/>
    <col min="13823" max="13823" width="3.296875" style="2" customWidth="1"/>
    <col min="13824" max="13824" width="24.3984375" style="2" customWidth="1"/>
    <col min="13825" max="13825" width="36.296875" style="2" customWidth="1"/>
    <col min="13826" max="13826" width="11.3984375" style="2" customWidth="1"/>
    <col min="13827" max="13827" width="9" style="2" customWidth="1"/>
    <col min="13828" max="13828" width="11.3984375" style="2" customWidth="1"/>
    <col min="13829" max="13829" width="9" style="2" customWidth="1"/>
    <col min="13830" max="13830" width="8.296875" style="2" customWidth="1"/>
    <col min="13831" max="14078" width="8.8984375" style="2"/>
    <col min="14079" max="14079" width="3.296875" style="2" customWidth="1"/>
    <col min="14080" max="14080" width="24.3984375" style="2" customWidth="1"/>
    <col min="14081" max="14081" width="36.296875" style="2" customWidth="1"/>
    <col min="14082" max="14082" width="11.3984375" style="2" customWidth="1"/>
    <col min="14083" max="14083" width="9" style="2" customWidth="1"/>
    <col min="14084" max="14084" width="11.3984375" style="2" customWidth="1"/>
    <col min="14085" max="14085" width="9" style="2" customWidth="1"/>
    <col min="14086" max="14086" width="8.296875" style="2" customWidth="1"/>
    <col min="14087" max="14334" width="8.8984375" style="2"/>
    <col min="14335" max="14335" width="3.296875" style="2" customWidth="1"/>
    <col min="14336" max="14336" width="24.3984375" style="2" customWidth="1"/>
    <col min="14337" max="14337" width="36.296875" style="2" customWidth="1"/>
    <col min="14338" max="14338" width="11.3984375" style="2" customWidth="1"/>
    <col min="14339" max="14339" width="9" style="2" customWidth="1"/>
    <col min="14340" max="14340" width="11.3984375" style="2" customWidth="1"/>
    <col min="14341" max="14341" width="9" style="2" customWidth="1"/>
    <col min="14342" max="14342" width="8.296875" style="2" customWidth="1"/>
    <col min="14343" max="14590" width="8.8984375" style="2"/>
    <col min="14591" max="14591" width="3.296875" style="2" customWidth="1"/>
    <col min="14592" max="14592" width="24.3984375" style="2" customWidth="1"/>
    <col min="14593" max="14593" width="36.296875" style="2" customWidth="1"/>
    <col min="14594" max="14594" width="11.3984375" style="2" customWidth="1"/>
    <col min="14595" max="14595" width="9" style="2" customWidth="1"/>
    <col min="14596" max="14596" width="11.3984375" style="2" customWidth="1"/>
    <col min="14597" max="14597" width="9" style="2" customWidth="1"/>
    <col min="14598" max="14598" width="8.296875" style="2" customWidth="1"/>
    <col min="14599" max="14846" width="8.8984375" style="2"/>
    <col min="14847" max="14847" width="3.296875" style="2" customWidth="1"/>
    <col min="14848" max="14848" width="24.3984375" style="2" customWidth="1"/>
    <col min="14849" max="14849" width="36.296875" style="2" customWidth="1"/>
    <col min="14850" max="14850" width="11.3984375" style="2" customWidth="1"/>
    <col min="14851" max="14851" width="9" style="2" customWidth="1"/>
    <col min="14852" max="14852" width="11.3984375" style="2" customWidth="1"/>
    <col min="14853" max="14853" width="9" style="2" customWidth="1"/>
    <col min="14854" max="14854" width="8.296875" style="2" customWidth="1"/>
    <col min="14855" max="15102" width="8.8984375" style="2"/>
    <col min="15103" max="15103" width="3.296875" style="2" customWidth="1"/>
    <col min="15104" max="15104" width="24.3984375" style="2" customWidth="1"/>
    <col min="15105" max="15105" width="36.296875" style="2" customWidth="1"/>
    <col min="15106" max="15106" width="11.3984375" style="2" customWidth="1"/>
    <col min="15107" max="15107" width="9" style="2" customWidth="1"/>
    <col min="15108" max="15108" width="11.3984375" style="2" customWidth="1"/>
    <col min="15109" max="15109" width="9" style="2" customWidth="1"/>
    <col min="15110" max="15110" width="8.296875" style="2" customWidth="1"/>
    <col min="15111" max="15358" width="8.8984375" style="2"/>
    <col min="15359" max="15359" width="3.296875" style="2" customWidth="1"/>
    <col min="15360" max="15360" width="24.3984375" style="2" customWidth="1"/>
    <col min="15361" max="15361" width="36.296875" style="2" customWidth="1"/>
    <col min="15362" max="15362" width="11.3984375" style="2" customWidth="1"/>
    <col min="15363" max="15363" width="9" style="2" customWidth="1"/>
    <col min="15364" max="15364" width="11.3984375" style="2" customWidth="1"/>
    <col min="15365" max="15365" width="9" style="2" customWidth="1"/>
    <col min="15366" max="15366" width="8.296875" style="2" customWidth="1"/>
    <col min="15367" max="15614" width="8.8984375" style="2"/>
    <col min="15615" max="15615" width="3.296875" style="2" customWidth="1"/>
    <col min="15616" max="15616" width="24.3984375" style="2" customWidth="1"/>
    <col min="15617" max="15617" width="36.296875" style="2" customWidth="1"/>
    <col min="15618" max="15618" width="11.3984375" style="2" customWidth="1"/>
    <col min="15619" max="15619" width="9" style="2" customWidth="1"/>
    <col min="15620" max="15620" width="11.3984375" style="2" customWidth="1"/>
    <col min="15621" max="15621" width="9" style="2" customWidth="1"/>
    <col min="15622" max="15622" width="8.296875" style="2" customWidth="1"/>
    <col min="15623" max="15870" width="8.8984375" style="2"/>
    <col min="15871" max="15871" width="3.296875" style="2" customWidth="1"/>
    <col min="15872" max="15872" width="24.3984375" style="2" customWidth="1"/>
    <col min="15873" max="15873" width="36.296875" style="2" customWidth="1"/>
    <col min="15874" max="15874" width="11.3984375" style="2" customWidth="1"/>
    <col min="15875" max="15875" width="9" style="2" customWidth="1"/>
    <col min="15876" max="15876" width="11.3984375" style="2" customWidth="1"/>
    <col min="15877" max="15877" width="9" style="2" customWidth="1"/>
    <col min="15878" max="15878" width="8.296875" style="2" customWidth="1"/>
    <col min="15879" max="16126" width="8.8984375" style="2"/>
    <col min="16127" max="16127" width="3.296875" style="2" customWidth="1"/>
    <col min="16128" max="16128" width="24.3984375" style="2" customWidth="1"/>
    <col min="16129" max="16129" width="36.296875" style="2" customWidth="1"/>
    <col min="16130" max="16130" width="11.3984375" style="2" customWidth="1"/>
    <col min="16131" max="16131" width="9" style="2" customWidth="1"/>
    <col min="16132" max="16132" width="11.3984375" style="2" customWidth="1"/>
    <col min="16133" max="16133" width="9" style="2" customWidth="1"/>
    <col min="16134" max="16134" width="8.296875" style="2" customWidth="1"/>
    <col min="16135" max="16384" width="8.8984375" style="2"/>
  </cols>
  <sheetData>
    <row r="1" spans="2:7" ht="18.600000000000001" customHeight="1" x14ac:dyDescent="0.25">
      <c r="B1" s="493" t="s">
        <v>76</v>
      </c>
      <c r="C1" s="493"/>
      <c r="D1" s="493"/>
      <c r="E1" s="493"/>
    </row>
    <row r="2" spans="2:7" ht="15.7" customHeight="1" x14ac:dyDescent="0.25">
      <c r="C2" s="3">
        <v>42614</v>
      </c>
    </row>
    <row r="3" spans="2:7" ht="15.7" customHeight="1" x14ac:dyDescent="0.25">
      <c r="C3" s="3"/>
      <c r="D3" s="8" t="s">
        <v>199</v>
      </c>
      <c r="E3" s="6" t="s">
        <v>0</v>
      </c>
    </row>
    <row r="4" spans="2:7" ht="15" customHeight="1" x14ac:dyDescent="0.25">
      <c r="B4" s="7" t="s">
        <v>1</v>
      </c>
      <c r="D4" s="8"/>
      <c r="E4" s="6" t="s">
        <v>2</v>
      </c>
    </row>
    <row r="5" spans="2:7" ht="11.95" customHeight="1" x14ac:dyDescent="0.25">
      <c r="B5" s="9" t="s">
        <v>3</v>
      </c>
      <c r="C5" s="2" t="s">
        <v>4</v>
      </c>
      <c r="D5" s="10">
        <v>641</v>
      </c>
      <c r="E5" s="5" t="s">
        <v>5</v>
      </c>
    </row>
    <row r="6" spans="2:7" ht="11.95" customHeight="1" x14ac:dyDescent="0.25">
      <c r="B6" s="9" t="s">
        <v>14</v>
      </c>
      <c r="C6" s="2" t="s">
        <v>97</v>
      </c>
      <c r="D6" s="10">
        <v>35.380000000000003</v>
      </c>
      <c r="E6" s="5">
        <v>202966</v>
      </c>
    </row>
    <row r="7" spans="2:7" ht="11.95" customHeight="1" x14ac:dyDescent="0.25">
      <c r="B7" s="9" t="s">
        <v>98</v>
      </c>
      <c r="C7" s="2" t="s">
        <v>99</v>
      </c>
      <c r="D7" s="10">
        <v>44.04</v>
      </c>
      <c r="E7" s="5">
        <v>202967</v>
      </c>
    </row>
    <row r="8" spans="2:7" ht="11.95" customHeight="1" x14ac:dyDescent="0.25">
      <c r="B8" s="9" t="s">
        <v>6</v>
      </c>
      <c r="C8" s="2" t="s">
        <v>100</v>
      </c>
      <c r="D8" s="11">
        <v>60.36</v>
      </c>
      <c r="E8" s="5" t="s">
        <v>5</v>
      </c>
      <c r="F8" s="12"/>
    </row>
    <row r="9" spans="2:7" ht="11.95" customHeight="1" x14ac:dyDescent="0.25">
      <c r="B9" s="9" t="s">
        <v>42</v>
      </c>
      <c r="C9" s="2" t="s">
        <v>101</v>
      </c>
      <c r="D9" s="11">
        <v>211.34</v>
      </c>
      <c r="E9" s="5" t="s">
        <v>5</v>
      </c>
      <c r="F9" s="12"/>
    </row>
    <row r="10" spans="2:7" ht="11.95" customHeight="1" x14ac:dyDescent="0.25">
      <c r="B10" s="9" t="s">
        <v>8</v>
      </c>
      <c r="C10" s="2" t="s">
        <v>102</v>
      </c>
      <c r="D10" s="11">
        <v>18</v>
      </c>
      <c r="E10" s="5" t="s">
        <v>5</v>
      </c>
      <c r="F10" s="12"/>
    </row>
    <row r="11" spans="2:7" ht="12.85" customHeight="1" x14ac:dyDescent="0.25">
      <c r="D11" s="13">
        <f>SUM(D5:D10)</f>
        <v>1010.12</v>
      </c>
      <c r="G11" s="2" t="s">
        <v>10</v>
      </c>
    </row>
    <row r="12" spans="2:7" x14ac:dyDescent="0.25">
      <c r="B12" s="7" t="s">
        <v>11</v>
      </c>
      <c r="D12" s="14"/>
    </row>
    <row r="13" spans="2:7" x14ac:dyDescent="0.25">
      <c r="B13" s="9" t="s">
        <v>12</v>
      </c>
      <c r="C13" s="2" t="s">
        <v>13</v>
      </c>
      <c r="D13" s="15">
        <v>8.68</v>
      </c>
      <c r="E13" s="5" t="s">
        <v>5</v>
      </c>
    </row>
    <row r="14" spans="2:7" x14ac:dyDescent="0.25">
      <c r="B14" s="9" t="s">
        <v>80</v>
      </c>
      <c r="C14" s="2" t="s">
        <v>81</v>
      </c>
      <c r="D14" s="15">
        <v>55</v>
      </c>
      <c r="E14" s="5" t="s">
        <v>52</v>
      </c>
    </row>
    <row r="15" spans="2:7" x14ac:dyDescent="0.25">
      <c r="B15" s="9" t="s">
        <v>14</v>
      </c>
      <c r="C15" s="2" t="s">
        <v>15</v>
      </c>
      <c r="D15" s="15">
        <v>44.54</v>
      </c>
      <c r="E15" s="5">
        <v>202966</v>
      </c>
    </row>
    <row r="16" spans="2:7" x14ac:dyDescent="0.25">
      <c r="B16" s="9" t="s">
        <v>16</v>
      </c>
      <c r="C16" s="2" t="s">
        <v>17</v>
      </c>
      <c r="D16" s="15">
        <v>34.06</v>
      </c>
      <c r="E16" s="5">
        <v>202968</v>
      </c>
      <c r="F16" s="12"/>
    </row>
    <row r="17" spans="2:10" x14ac:dyDescent="0.25">
      <c r="B17" s="2" t="s">
        <v>18</v>
      </c>
      <c r="C17" s="2" t="s">
        <v>19</v>
      </c>
      <c r="D17" s="16">
        <v>94.45</v>
      </c>
      <c r="E17" s="17" t="s">
        <v>5</v>
      </c>
    </row>
    <row r="18" spans="2:10" x14ac:dyDescent="0.25">
      <c r="B18" s="2" t="s">
        <v>8</v>
      </c>
      <c r="C18" s="2" t="s">
        <v>103</v>
      </c>
      <c r="D18" s="15">
        <v>96.63</v>
      </c>
      <c r="E18" s="17" t="s">
        <v>5</v>
      </c>
      <c r="F18" s="12"/>
    </row>
    <row r="19" spans="2:10" x14ac:dyDescent="0.25">
      <c r="B19" s="9" t="s">
        <v>104</v>
      </c>
      <c r="C19" s="2" t="s">
        <v>105</v>
      </c>
      <c r="D19" s="15">
        <v>1200</v>
      </c>
      <c r="E19" s="17">
        <v>202969</v>
      </c>
      <c r="F19" s="12"/>
    </row>
    <row r="20" spans="2:10" x14ac:dyDescent="0.25">
      <c r="B20" s="9" t="s">
        <v>23</v>
      </c>
      <c r="C20" s="2" t="s">
        <v>106</v>
      </c>
      <c r="D20" s="15">
        <v>9.44</v>
      </c>
      <c r="E20" s="17">
        <v>202970</v>
      </c>
      <c r="H20" s="16"/>
      <c r="I20" s="16"/>
      <c r="J20" s="16"/>
    </row>
    <row r="21" spans="2:10" x14ac:dyDescent="0.25">
      <c r="B21" s="9" t="s">
        <v>23</v>
      </c>
      <c r="C21" s="2" t="s">
        <v>106</v>
      </c>
      <c r="D21" s="15">
        <v>26.24</v>
      </c>
      <c r="E21" s="17">
        <v>202970</v>
      </c>
      <c r="H21" s="16"/>
      <c r="I21" s="16"/>
      <c r="J21" s="16"/>
    </row>
    <row r="22" spans="2:10" x14ac:dyDescent="0.25">
      <c r="B22" s="9" t="s">
        <v>23</v>
      </c>
      <c r="C22" s="2" t="s">
        <v>106</v>
      </c>
      <c r="D22" s="15">
        <v>70.400000000000006</v>
      </c>
      <c r="E22" s="5">
        <v>202991</v>
      </c>
      <c r="H22" s="16"/>
      <c r="I22" s="16"/>
      <c r="J22" s="16"/>
    </row>
    <row r="23" spans="2:10" x14ac:dyDescent="0.25">
      <c r="B23" s="9" t="s">
        <v>23</v>
      </c>
      <c r="C23" s="2" t="s">
        <v>106</v>
      </c>
      <c r="D23" s="15">
        <v>28.04</v>
      </c>
      <c r="E23" s="5">
        <v>202991</v>
      </c>
      <c r="H23" s="16"/>
      <c r="I23" s="16"/>
      <c r="J23" s="16"/>
    </row>
    <row r="24" spans="2:10" x14ac:dyDescent="0.25">
      <c r="B24" s="9" t="s">
        <v>107</v>
      </c>
      <c r="C24" s="2" t="s">
        <v>144</v>
      </c>
      <c r="D24" s="15">
        <v>35</v>
      </c>
      <c r="E24" s="17">
        <v>202985</v>
      </c>
      <c r="H24" s="16"/>
      <c r="I24" s="16"/>
      <c r="J24" s="16"/>
    </row>
    <row r="25" spans="2:10" x14ac:dyDescent="0.25">
      <c r="D25" s="13">
        <f>SUM(D13:D24)</f>
        <v>1702.4800000000002</v>
      </c>
    </row>
    <row r="26" spans="2:10" x14ac:dyDescent="0.25">
      <c r="B26" s="7" t="s">
        <v>26</v>
      </c>
      <c r="D26" s="14"/>
    </row>
    <row r="27" spans="2:10" x14ac:dyDescent="0.25">
      <c r="B27" s="9" t="s">
        <v>3</v>
      </c>
      <c r="C27" s="2" t="s">
        <v>4</v>
      </c>
      <c r="D27" s="14">
        <v>436</v>
      </c>
      <c r="E27" s="5" t="s">
        <v>5</v>
      </c>
    </row>
    <row r="28" spans="2:10" x14ac:dyDescent="0.25">
      <c r="B28" s="9" t="s">
        <v>6</v>
      </c>
      <c r="C28" s="2" t="s">
        <v>100</v>
      </c>
      <c r="D28" s="15">
        <v>71.8</v>
      </c>
      <c r="E28" s="5" t="s">
        <v>5</v>
      </c>
      <c r="F28" s="12"/>
    </row>
    <row r="29" spans="2:10" x14ac:dyDescent="0.25">
      <c r="B29" s="18" t="s">
        <v>14</v>
      </c>
      <c r="C29" s="2" t="s">
        <v>108</v>
      </c>
      <c r="D29" s="15">
        <v>173.13</v>
      </c>
      <c r="E29" s="5">
        <v>202966</v>
      </c>
      <c r="F29" s="12"/>
    </row>
    <row r="30" spans="2:10" x14ac:dyDescent="0.25">
      <c r="B30" s="18" t="s">
        <v>30</v>
      </c>
      <c r="C30" s="2" t="s">
        <v>31</v>
      </c>
      <c r="D30" s="16">
        <v>12</v>
      </c>
      <c r="E30" s="5" t="s">
        <v>5</v>
      </c>
    </row>
    <row r="31" spans="2:10" x14ac:dyDescent="0.25">
      <c r="B31" s="18" t="s">
        <v>109</v>
      </c>
      <c r="C31" s="2" t="s">
        <v>110</v>
      </c>
      <c r="D31" s="16">
        <v>384</v>
      </c>
      <c r="E31" s="5">
        <v>202972</v>
      </c>
    </row>
    <row r="32" spans="2:10" x14ac:dyDescent="0.25">
      <c r="B32" s="9" t="s">
        <v>111</v>
      </c>
      <c r="C32" s="2" t="s">
        <v>112</v>
      </c>
      <c r="D32" s="15">
        <v>1875</v>
      </c>
      <c r="E32" s="5" t="s">
        <v>113</v>
      </c>
    </row>
    <row r="33" spans="1:6" x14ac:dyDescent="0.25">
      <c r="B33" s="9" t="s">
        <v>114</v>
      </c>
      <c r="C33" s="2" t="s">
        <v>115</v>
      </c>
      <c r="D33" s="16">
        <v>115.72</v>
      </c>
      <c r="E33" s="5">
        <v>202973</v>
      </c>
    </row>
    <row r="34" spans="1:6" x14ac:dyDescent="0.25">
      <c r="B34" s="9" t="s">
        <v>116</v>
      </c>
      <c r="C34" s="2" t="s">
        <v>117</v>
      </c>
      <c r="D34" s="16">
        <v>71.88</v>
      </c>
      <c r="E34" s="5" t="s">
        <v>52</v>
      </c>
    </row>
    <row r="35" spans="1:6" x14ac:dyDescent="0.25">
      <c r="B35" s="9" t="s">
        <v>37</v>
      </c>
      <c r="C35" s="2" t="s">
        <v>118</v>
      </c>
      <c r="D35" s="15">
        <v>38.229999999999997</v>
      </c>
      <c r="E35" s="5">
        <v>202974</v>
      </c>
      <c r="F35" s="12"/>
    </row>
    <row r="36" spans="1:6" x14ac:dyDescent="0.25">
      <c r="B36" s="9" t="s">
        <v>119</v>
      </c>
      <c r="C36" s="2" t="s">
        <v>120</v>
      </c>
      <c r="D36" s="15">
        <v>122.4</v>
      </c>
      <c r="E36" s="5">
        <v>202981</v>
      </c>
      <c r="F36" s="12"/>
    </row>
    <row r="37" spans="1:6" x14ac:dyDescent="0.25">
      <c r="B37" s="9" t="s">
        <v>42</v>
      </c>
      <c r="C37" s="2" t="s">
        <v>101</v>
      </c>
      <c r="D37" s="15">
        <v>221.69</v>
      </c>
      <c r="E37" s="5" t="s">
        <v>5</v>
      </c>
      <c r="F37" s="12"/>
    </row>
    <row r="38" spans="1:6" x14ac:dyDescent="0.25">
      <c r="B38" s="18" t="s">
        <v>109</v>
      </c>
      <c r="C38" s="2" t="s">
        <v>145</v>
      </c>
      <c r="D38" s="16">
        <v>30</v>
      </c>
      <c r="E38" s="5">
        <v>202993</v>
      </c>
      <c r="F38" s="12"/>
    </row>
    <row r="39" spans="1:6" x14ac:dyDescent="0.25">
      <c r="B39" s="9" t="s">
        <v>146</v>
      </c>
      <c r="C39" s="2" t="s">
        <v>147</v>
      </c>
      <c r="D39" s="16">
        <v>560.16</v>
      </c>
      <c r="E39" s="5">
        <v>202997</v>
      </c>
      <c r="F39" s="12"/>
    </row>
    <row r="40" spans="1:6" x14ac:dyDescent="0.25">
      <c r="B40" s="9" t="s">
        <v>121</v>
      </c>
      <c r="C40" s="2" t="s">
        <v>122</v>
      </c>
      <c r="D40" s="15">
        <v>216</v>
      </c>
      <c r="E40" s="5">
        <v>202983</v>
      </c>
      <c r="F40" s="12"/>
    </row>
    <row r="41" spans="1:6" x14ac:dyDescent="0.25">
      <c r="B41" s="9" t="s">
        <v>27</v>
      </c>
      <c r="C41" s="2" t="s">
        <v>28</v>
      </c>
      <c r="D41" s="35">
        <v>22.71</v>
      </c>
      <c r="E41" s="5">
        <v>202990</v>
      </c>
      <c r="F41" s="12"/>
    </row>
    <row r="42" spans="1:6" s="20" customFormat="1" x14ac:dyDescent="0.25">
      <c r="A42" s="19"/>
      <c r="C42" s="21"/>
      <c r="D42" s="13">
        <f>SUM(D27:D41)</f>
        <v>4350.72</v>
      </c>
      <c r="E42" s="22" t="s">
        <v>10</v>
      </c>
      <c r="F42" s="19"/>
    </row>
    <row r="43" spans="1:6" x14ac:dyDescent="0.25">
      <c r="B43" s="7" t="s">
        <v>39</v>
      </c>
      <c r="D43" s="14"/>
    </row>
    <row r="44" spans="1:6" x14ac:dyDescent="0.25">
      <c r="B44" s="9" t="s">
        <v>3</v>
      </c>
      <c r="C44" s="2" t="s">
        <v>4</v>
      </c>
      <c r="D44" s="14">
        <v>203</v>
      </c>
      <c r="E44" s="5" t="s">
        <v>5</v>
      </c>
    </row>
    <row r="45" spans="1:6" x14ac:dyDescent="0.25">
      <c r="B45" s="9" t="s">
        <v>40</v>
      </c>
      <c r="C45" s="2" t="s">
        <v>123</v>
      </c>
      <c r="D45" s="11">
        <v>624</v>
      </c>
      <c r="E45" s="5">
        <v>202975</v>
      </c>
    </row>
    <row r="46" spans="1:6" x14ac:dyDescent="0.25">
      <c r="B46" s="9" t="s">
        <v>37</v>
      </c>
      <c r="C46" s="2" t="s">
        <v>118</v>
      </c>
      <c r="D46" s="11">
        <v>29.53</v>
      </c>
      <c r="E46" s="5">
        <v>202974</v>
      </c>
      <c r="F46" s="12"/>
    </row>
    <row r="47" spans="1:6" x14ac:dyDescent="0.25">
      <c r="B47" s="9" t="s">
        <v>44</v>
      </c>
      <c r="C47" s="2" t="s">
        <v>124</v>
      </c>
      <c r="D47" s="11">
        <v>71.8</v>
      </c>
      <c r="E47" s="23" t="s">
        <v>5</v>
      </c>
      <c r="F47" s="12"/>
    </row>
    <row r="48" spans="1:6" x14ac:dyDescent="0.25">
      <c r="B48" s="24"/>
      <c r="C48" s="20"/>
      <c r="D48" s="13">
        <f>SUM(D44:D47)</f>
        <v>928.32999999999993</v>
      </c>
    </row>
    <row r="49" spans="2:6" x14ac:dyDescent="0.25">
      <c r="B49" s="7" t="s">
        <v>46</v>
      </c>
      <c r="D49" s="25"/>
    </row>
    <row r="50" spans="2:6" ht="9.1" customHeight="1" x14ac:dyDescent="0.25">
      <c r="B50" s="9"/>
      <c r="D50" s="25"/>
    </row>
    <row r="51" spans="2:6" x14ac:dyDescent="0.25">
      <c r="D51" s="13">
        <f>D50</f>
        <v>0</v>
      </c>
    </row>
    <row r="52" spans="2:6" x14ac:dyDescent="0.25">
      <c r="B52" s="7" t="s">
        <v>47</v>
      </c>
      <c r="D52" s="25"/>
    </row>
    <row r="53" spans="2:6" x14ac:dyDescent="0.25">
      <c r="B53" s="9" t="s">
        <v>48</v>
      </c>
      <c r="C53" s="2" t="s">
        <v>49</v>
      </c>
      <c r="D53" s="25">
        <v>30</v>
      </c>
      <c r="E53" s="5">
        <v>202976</v>
      </c>
      <c r="F53" s="12"/>
    </row>
    <row r="54" spans="2:6" x14ac:dyDescent="0.25">
      <c r="D54" s="13">
        <f>SUM(D53:D53)</f>
        <v>30</v>
      </c>
    </row>
    <row r="55" spans="2:6" x14ac:dyDescent="0.25">
      <c r="B55" s="494" t="s">
        <v>53</v>
      </c>
      <c r="C55" s="495"/>
      <c r="D55" s="25"/>
    </row>
    <row r="56" spans="2:6" ht="13.1" customHeight="1" x14ac:dyDescent="0.25">
      <c r="B56" s="9"/>
      <c r="C56" s="9"/>
      <c r="D56" s="25"/>
    </row>
    <row r="57" spans="2:6" x14ac:dyDescent="0.25">
      <c r="D57" s="13">
        <f>SUM(D55:D56)</f>
        <v>0</v>
      </c>
    </row>
    <row r="58" spans="2:6" x14ac:dyDescent="0.25">
      <c r="B58" s="7" t="s">
        <v>54</v>
      </c>
      <c r="D58" s="25"/>
    </row>
    <row r="59" spans="2:6" x14ac:dyDescent="0.25">
      <c r="B59" s="9" t="s">
        <v>42</v>
      </c>
      <c r="C59" s="2" t="s">
        <v>125</v>
      </c>
      <c r="D59" s="25">
        <v>331.27</v>
      </c>
      <c r="E59" s="5" t="s">
        <v>5</v>
      </c>
    </row>
    <row r="60" spans="2:6" x14ac:dyDescent="0.25">
      <c r="B60" s="9" t="s">
        <v>48</v>
      </c>
      <c r="C60" s="2" t="s">
        <v>126</v>
      </c>
      <c r="D60" s="25">
        <v>1183.2</v>
      </c>
      <c r="E60" s="5">
        <v>202976</v>
      </c>
      <c r="F60" s="12"/>
    </row>
    <row r="61" spans="2:6" x14ac:dyDescent="0.25">
      <c r="D61" s="13">
        <f>SUM(D59:D60)</f>
        <v>1514.47</v>
      </c>
    </row>
    <row r="62" spans="2:6" x14ac:dyDescent="0.25">
      <c r="B62" s="7" t="s">
        <v>56</v>
      </c>
      <c r="D62" s="25"/>
    </row>
    <row r="63" spans="2:6" ht="11.95" customHeight="1" x14ac:dyDescent="0.25">
      <c r="B63" s="9" t="s">
        <v>127</v>
      </c>
      <c r="C63" s="2" t="s">
        <v>128</v>
      </c>
      <c r="D63" s="14">
        <v>32.4</v>
      </c>
      <c r="E63" s="5">
        <v>202977</v>
      </c>
      <c r="F63" s="12"/>
    </row>
    <row r="64" spans="2:6" x14ac:dyDescent="0.25">
      <c r="B64" s="9"/>
      <c r="C64" s="21"/>
      <c r="D64" s="13">
        <f>SUM(D63:D63)</f>
        <v>32.4</v>
      </c>
    </row>
    <row r="65" spans="2:10" x14ac:dyDescent="0.25">
      <c r="B65" s="7" t="s">
        <v>57</v>
      </c>
      <c r="D65" s="25"/>
    </row>
    <row r="66" spans="2:10" ht="13.55" customHeight="1" x14ac:dyDescent="0.25">
      <c r="B66" s="9"/>
      <c r="D66" s="25"/>
    </row>
    <row r="67" spans="2:10" x14ac:dyDescent="0.25">
      <c r="D67" s="13">
        <f>SUM(D66:D66)</f>
        <v>0</v>
      </c>
    </row>
    <row r="68" spans="2:10" x14ac:dyDescent="0.25">
      <c r="B68" s="7" t="s">
        <v>60</v>
      </c>
      <c r="C68" s="9"/>
      <c r="D68" s="14"/>
    </row>
    <row r="69" spans="2:10" x14ac:dyDescent="0.25">
      <c r="B69" s="9" t="s">
        <v>3</v>
      </c>
      <c r="C69" s="9" t="s">
        <v>4</v>
      </c>
      <c r="D69" s="14">
        <v>508</v>
      </c>
      <c r="E69" s="5" t="s">
        <v>5</v>
      </c>
    </row>
    <row r="70" spans="2:10" x14ac:dyDescent="0.25">
      <c r="B70" s="9" t="s">
        <v>14</v>
      </c>
      <c r="C70" s="9" t="s">
        <v>97</v>
      </c>
      <c r="D70" s="14">
        <v>35.99</v>
      </c>
      <c r="E70" s="5">
        <v>202966</v>
      </c>
    </row>
    <row r="71" spans="2:10" x14ac:dyDescent="0.25">
      <c r="B71" s="9" t="s">
        <v>98</v>
      </c>
      <c r="C71" s="9" t="s">
        <v>99</v>
      </c>
      <c r="D71" s="14">
        <v>44.04</v>
      </c>
      <c r="E71" s="5">
        <v>202967</v>
      </c>
    </row>
    <row r="72" spans="2:10" x14ac:dyDescent="0.25">
      <c r="B72" s="9" t="s">
        <v>6</v>
      </c>
      <c r="C72" s="2" t="s">
        <v>100</v>
      </c>
      <c r="D72" s="11">
        <v>60.36</v>
      </c>
      <c r="E72" s="5" t="s">
        <v>5</v>
      </c>
      <c r="F72" s="12"/>
      <c r="H72" s="26"/>
      <c r="I72" s="26"/>
      <c r="J72" s="26"/>
    </row>
    <row r="73" spans="2:10" x14ac:dyDescent="0.25">
      <c r="B73" s="9" t="s">
        <v>42</v>
      </c>
      <c r="C73" s="9" t="s">
        <v>101</v>
      </c>
      <c r="D73" s="11">
        <v>115.48</v>
      </c>
      <c r="E73" s="5" t="s">
        <v>5</v>
      </c>
      <c r="F73" s="12"/>
      <c r="H73" s="26"/>
      <c r="I73" s="26"/>
      <c r="J73" s="26"/>
    </row>
    <row r="74" spans="2:10" x14ac:dyDescent="0.25">
      <c r="B74" s="9" t="s">
        <v>61</v>
      </c>
      <c r="C74" s="2" t="s">
        <v>129</v>
      </c>
      <c r="D74" s="11">
        <v>492</v>
      </c>
      <c r="E74" s="5">
        <v>202975</v>
      </c>
      <c r="F74" s="12"/>
      <c r="H74" s="26"/>
      <c r="I74" s="26"/>
      <c r="J74" s="26"/>
    </row>
    <row r="75" spans="2:10" x14ac:dyDescent="0.25">
      <c r="D75" s="13">
        <f>SUM(D69:D74)</f>
        <v>1255.8699999999999</v>
      </c>
    </row>
    <row r="76" spans="2:10" x14ac:dyDescent="0.25">
      <c r="B76" s="7" t="s">
        <v>63</v>
      </c>
      <c r="D76" s="14"/>
    </row>
    <row r="77" spans="2:10" x14ac:dyDescent="0.25">
      <c r="B77" s="9" t="s">
        <v>3</v>
      </c>
      <c r="C77" s="2" t="s">
        <v>4</v>
      </c>
      <c r="D77" s="14">
        <v>426</v>
      </c>
      <c r="E77" s="5" t="s">
        <v>5</v>
      </c>
    </row>
    <row r="78" spans="2:10" x14ac:dyDescent="0.25">
      <c r="B78" s="9" t="s">
        <v>130</v>
      </c>
      <c r="C78" s="2" t="s">
        <v>131</v>
      </c>
      <c r="D78" s="14">
        <v>16.64</v>
      </c>
      <c r="E78" s="5">
        <v>202970</v>
      </c>
    </row>
    <row r="79" spans="2:10" x14ac:dyDescent="0.25">
      <c r="B79" s="9" t="s">
        <v>8</v>
      </c>
      <c r="C79" s="2" t="s">
        <v>132</v>
      </c>
      <c r="D79" s="11">
        <v>14.33</v>
      </c>
      <c r="E79" s="5" t="s">
        <v>5</v>
      </c>
      <c r="F79" s="12"/>
    </row>
    <row r="80" spans="2:10" x14ac:dyDescent="0.25">
      <c r="B80" s="9" t="s">
        <v>133</v>
      </c>
      <c r="C80" s="2" t="s">
        <v>134</v>
      </c>
      <c r="D80" s="11">
        <v>8148.6</v>
      </c>
      <c r="E80" s="5">
        <v>202978</v>
      </c>
      <c r="F80" s="12"/>
    </row>
    <row r="81" spans="2:6" x14ac:dyDescent="0.25">
      <c r="B81" s="9" t="s">
        <v>82</v>
      </c>
      <c r="C81" s="2" t="s">
        <v>135</v>
      </c>
      <c r="D81" s="11">
        <v>18.73</v>
      </c>
      <c r="E81" s="5">
        <v>202986</v>
      </c>
      <c r="F81" s="12"/>
    </row>
    <row r="82" spans="2:6" x14ac:dyDescent="0.25">
      <c r="B82" s="9" t="s">
        <v>146</v>
      </c>
      <c r="C82" s="2" t="s">
        <v>148</v>
      </c>
      <c r="D82" s="14">
        <v>90</v>
      </c>
      <c r="E82" s="5">
        <v>202997</v>
      </c>
      <c r="F82" s="12"/>
    </row>
    <row r="83" spans="2:6" x14ac:dyDescent="0.25">
      <c r="B83" s="9" t="s">
        <v>48</v>
      </c>
      <c r="C83" s="2" t="s">
        <v>136</v>
      </c>
      <c r="D83" s="11">
        <v>420</v>
      </c>
      <c r="E83" s="5">
        <v>202976</v>
      </c>
      <c r="F83" s="12"/>
    </row>
    <row r="84" spans="2:6" x14ac:dyDescent="0.25">
      <c r="B84" s="24"/>
      <c r="C84" s="20"/>
      <c r="D84" s="13">
        <f>SUM(D77:D83)</f>
        <v>9134.2999999999993</v>
      </c>
    </row>
    <row r="85" spans="2:6" x14ac:dyDescent="0.25">
      <c r="B85" s="27" t="s">
        <v>66</v>
      </c>
      <c r="C85" s="20"/>
      <c r="D85" s="25"/>
    </row>
    <row r="86" spans="2:6" x14ac:dyDescent="0.25">
      <c r="B86" s="24" t="s">
        <v>67</v>
      </c>
      <c r="C86" s="28" t="s">
        <v>68</v>
      </c>
      <c r="D86" s="25">
        <v>376</v>
      </c>
      <c r="E86" s="5">
        <v>202979</v>
      </c>
    </row>
    <row r="87" spans="2:6" x14ac:dyDescent="0.25">
      <c r="B87" s="24"/>
      <c r="C87" s="20"/>
      <c r="D87" s="13">
        <f>SUM(D86:D86)</f>
        <v>376</v>
      </c>
    </row>
    <row r="88" spans="2:6" x14ac:dyDescent="0.25">
      <c r="B88" s="29" t="s">
        <v>69</v>
      </c>
      <c r="C88" s="20"/>
      <c r="D88" s="25"/>
    </row>
    <row r="89" spans="2:6" x14ac:dyDescent="0.25">
      <c r="B89" s="24"/>
      <c r="C89" s="28"/>
      <c r="D89" s="25"/>
    </row>
    <row r="90" spans="2:6" x14ac:dyDescent="0.25">
      <c r="B90" s="24"/>
      <c r="C90" s="20"/>
      <c r="D90" s="13">
        <f>SUM(D89:D89)</f>
        <v>0</v>
      </c>
    </row>
    <row r="91" spans="2:6" x14ac:dyDescent="0.25">
      <c r="B91" s="7" t="s">
        <v>72</v>
      </c>
      <c r="C91" s="21"/>
      <c r="D91" s="14"/>
    </row>
    <row r="92" spans="2:6" x14ac:dyDescent="0.25">
      <c r="B92" s="9" t="s">
        <v>137</v>
      </c>
      <c r="C92" s="2" t="s">
        <v>138</v>
      </c>
      <c r="D92" s="14">
        <v>25</v>
      </c>
      <c r="E92" s="5">
        <v>202987</v>
      </c>
    </row>
    <row r="93" spans="2:6" x14ac:dyDescent="0.25">
      <c r="B93" s="7"/>
      <c r="C93" s="20" t="s">
        <v>139</v>
      </c>
      <c r="D93" s="13">
        <f>SUM(D92:D92)</f>
        <v>25</v>
      </c>
    </row>
    <row r="94" spans="2:6" ht="13.1" customHeight="1" x14ac:dyDescent="0.25">
      <c r="B94" s="30" t="s">
        <v>73</v>
      </c>
      <c r="C94" s="30"/>
      <c r="D94" s="14"/>
    </row>
    <row r="95" spans="2:6" ht="13.1" customHeight="1" x14ac:dyDescent="0.25">
      <c r="B95" s="9" t="s">
        <v>8</v>
      </c>
      <c r="C95" s="2" t="s">
        <v>140</v>
      </c>
      <c r="D95" s="11">
        <v>14.33</v>
      </c>
      <c r="E95" s="5" t="s">
        <v>5</v>
      </c>
      <c r="F95" s="12"/>
    </row>
    <row r="96" spans="2:6" x14ac:dyDescent="0.25">
      <c r="D96" s="13">
        <f>SUM(D95:D95)</f>
        <v>14.33</v>
      </c>
    </row>
    <row r="97" spans="2:5" x14ac:dyDescent="0.25">
      <c r="D97" s="25"/>
    </row>
    <row r="98" spans="2:5" x14ac:dyDescent="0.25">
      <c r="B98" s="7" t="s">
        <v>89</v>
      </c>
      <c r="D98" s="25"/>
    </row>
    <row r="99" spans="2:5" x14ac:dyDescent="0.25">
      <c r="B99" s="33" t="s">
        <v>90</v>
      </c>
      <c r="C99" s="34" t="s">
        <v>141</v>
      </c>
      <c r="D99" s="35">
        <v>14201.81</v>
      </c>
      <c r="E99" s="36" t="s">
        <v>92</v>
      </c>
    </row>
    <row r="100" spans="2:5" x14ac:dyDescent="0.25">
      <c r="B100" s="33" t="s">
        <v>93</v>
      </c>
      <c r="C100" s="34" t="s">
        <v>142</v>
      </c>
      <c r="D100" s="35">
        <v>3025.08</v>
      </c>
      <c r="E100" s="5">
        <v>202988</v>
      </c>
    </row>
    <row r="101" spans="2:5" x14ac:dyDescent="0.25">
      <c r="B101" s="33" t="s">
        <v>95</v>
      </c>
      <c r="C101" s="34" t="s">
        <v>143</v>
      </c>
      <c r="D101" s="35">
        <v>4544.78</v>
      </c>
      <c r="E101" s="5">
        <v>202989</v>
      </c>
    </row>
    <row r="102" spans="2:5" x14ac:dyDescent="0.25">
      <c r="D102" s="13">
        <f>SUM(D99:D101)</f>
        <v>21771.67</v>
      </c>
    </row>
    <row r="103" spans="2:5" x14ac:dyDescent="0.25">
      <c r="D103" s="25"/>
    </row>
    <row r="104" spans="2:5" x14ac:dyDescent="0.25">
      <c r="D104" s="31"/>
    </row>
    <row r="105" spans="2:5" x14ac:dyDescent="0.25">
      <c r="C105" s="32" t="s">
        <v>75</v>
      </c>
      <c r="D105" s="13">
        <f>SUM(+D96+D11+D75+D42+D25+D48+D84+D57+D54+D51+D67+D174+D64+D61+D87+D90+D93+D102)</f>
        <v>42145.69</v>
      </c>
    </row>
    <row r="106" spans="2:5" x14ac:dyDescent="0.25">
      <c r="B106" s="9"/>
    </row>
  </sheetData>
  <mergeCells count="2">
    <mergeCell ref="B1:E1"/>
    <mergeCell ref="B55:C55"/>
  </mergeCells>
  <pageMargins left="0.70866141732283472" right="0.70866141732283472" top="0.35433070866141736" bottom="0.55118110236220474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B22" sqref="B22"/>
    </sheetView>
  </sheetViews>
  <sheetFormatPr defaultRowHeight="14.4" x14ac:dyDescent="0.3"/>
  <cols>
    <col min="1" max="1" width="29.3984375" customWidth="1"/>
    <col min="2" max="2" width="34.8984375" bestFit="1" customWidth="1"/>
    <col min="3" max="5" width="9.3984375" bestFit="1" customWidth="1"/>
  </cols>
  <sheetData>
    <row r="1" spans="1:6" x14ac:dyDescent="0.3">
      <c r="A1" s="493" t="s">
        <v>200</v>
      </c>
      <c r="B1" s="493"/>
      <c r="C1" s="493"/>
      <c r="D1" s="493"/>
      <c r="E1" s="493"/>
      <c r="F1" s="493"/>
    </row>
    <row r="2" spans="1:6" x14ac:dyDescent="0.3">
      <c r="A2" s="2"/>
      <c r="B2" s="3">
        <v>43070</v>
      </c>
      <c r="C2" s="4"/>
      <c r="D2" s="4"/>
      <c r="E2" s="4"/>
      <c r="F2" s="5"/>
    </row>
    <row r="3" spans="1:6" x14ac:dyDescent="0.3">
      <c r="A3" s="2"/>
      <c r="B3" s="3"/>
      <c r="C3" s="4"/>
      <c r="D3" s="4"/>
      <c r="E3" s="4"/>
      <c r="F3" s="5"/>
    </row>
    <row r="4" spans="1:6" x14ac:dyDescent="0.3">
      <c r="A4" s="105" t="s">
        <v>1</v>
      </c>
      <c r="B4" s="2"/>
      <c r="C4" s="8" t="s">
        <v>201</v>
      </c>
      <c r="D4" s="8" t="s">
        <v>202</v>
      </c>
      <c r="E4" s="8" t="s">
        <v>203</v>
      </c>
      <c r="F4" s="95" t="s">
        <v>435</v>
      </c>
    </row>
    <row r="5" spans="1:6" x14ac:dyDescent="0.3">
      <c r="A5" s="106" t="s">
        <v>3</v>
      </c>
      <c r="B5" s="2" t="s">
        <v>841</v>
      </c>
      <c r="C5" s="65">
        <v>583</v>
      </c>
      <c r="D5" s="65"/>
      <c r="E5" s="65">
        <v>583</v>
      </c>
      <c r="F5" s="5" t="s">
        <v>5</v>
      </c>
    </row>
    <row r="6" spans="1:6" x14ac:dyDescent="0.3">
      <c r="A6" s="106" t="s">
        <v>649</v>
      </c>
      <c r="B6" s="2" t="s">
        <v>842</v>
      </c>
      <c r="C6" s="65">
        <v>21.93</v>
      </c>
      <c r="D6" s="65">
        <v>4.3899999999999997</v>
      </c>
      <c r="E6" s="65">
        <f>C6+D6</f>
        <v>26.32</v>
      </c>
      <c r="F6" s="5">
        <v>203256</v>
      </c>
    </row>
    <row r="7" spans="1:6" x14ac:dyDescent="0.3">
      <c r="A7" s="106" t="s">
        <v>6</v>
      </c>
      <c r="B7" s="2" t="s">
        <v>843</v>
      </c>
      <c r="C7" s="11">
        <v>14.41</v>
      </c>
      <c r="D7" s="11">
        <v>2.88</v>
      </c>
      <c r="E7" s="65">
        <f>C7+D7</f>
        <v>17.29</v>
      </c>
      <c r="F7" s="5" t="s">
        <v>5</v>
      </c>
    </row>
    <row r="8" spans="1:6" x14ac:dyDescent="0.3">
      <c r="A8" s="106" t="s">
        <v>6</v>
      </c>
      <c r="B8" s="2" t="s">
        <v>843</v>
      </c>
      <c r="C8" s="11">
        <v>38.65</v>
      </c>
      <c r="D8" s="11">
        <v>7.73</v>
      </c>
      <c r="E8" s="65">
        <f>C8+D8</f>
        <v>46.379999999999995</v>
      </c>
      <c r="F8" s="5" t="s">
        <v>5</v>
      </c>
    </row>
    <row r="9" spans="1:6" x14ac:dyDescent="0.3">
      <c r="A9" s="106" t="s">
        <v>653</v>
      </c>
      <c r="B9" s="2" t="s">
        <v>844</v>
      </c>
      <c r="C9" s="11">
        <v>15</v>
      </c>
      <c r="D9" s="11">
        <v>3</v>
      </c>
      <c r="E9" s="11">
        <v>18</v>
      </c>
      <c r="F9" s="5" t="s">
        <v>5</v>
      </c>
    </row>
    <row r="10" spans="1:6" x14ac:dyDescent="0.3">
      <c r="A10" s="2"/>
      <c r="B10" s="2"/>
      <c r="C10" s="13">
        <f>SUM(C5:C9)</f>
        <v>672.9899999999999</v>
      </c>
      <c r="D10" s="13">
        <f>SUM(D5:D9)</f>
        <v>18</v>
      </c>
      <c r="E10" s="13">
        <f>SUM(E5:E9)</f>
        <v>690.99</v>
      </c>
      <c r="F10" s="5"/>
    </row>
    <row r="11" spans="1:6" x14ac:dyDescent="0.3">
      <c r="A11" s="105" t="s">
        <v>11</v>
      </c>
      <c r="B11" s="2"/>
      <c r="C11" s="14"/>
      <c r="D11" s="14"/>
      <c r="E11" s="14"/>
      <c r="F11" s="5"/>
    </row>
    <row r="12" spans="1:6" x14ac:dyDescent="0.3">
      <c r="A12" s="106" t="s">
        <v>649</v>
      </c>
      <c r="B12" s="2" t="s">
        <v>788</v>
      </c>
      <c r="C12" s="15">
        <v>33.69</v>
      </c>
      <c r="D12" s="15">
        <f>C12*20%</f>
        <v>6.7379999999999995</v>
      </c>
      <c r="E12" s="15">
        <f>C12+D12</f>
        <v>40.427999999999997</v>
      </c>
      <c r="F12" s="17">
        <v>203256</v>
      </c>
    </row>
    <row r="13" spans="1:6" x14ac:dyDescent="0.3">
      <c r="A13" s="106" t="s">
        <v>722</v>
      </c>
      <c r="B13" s="2" t="s">
        <v>845</v>
      </c>
      <c r="C13" s="15">
        <v>3.55</v>
      </c>
      <c r="D13" s="15">
        <v>0.71</v>
      </c>
      <c r="E13" s="15">
        <v>4.26</v>
      </c>
      <c r="F13" s="17">
        <v>203258</v>
      </c>
    </row>
    <row r="14" spans="1:6" x14ac:dyDescent="0.3">
      <c r="A14" s="106" t="s">
        <v>12</v>
      </c>
      <c r="B14" s="2" t="s">
        <v>846</v>
      </c>
      <c r="C14" s="15">
        <v>9.42</v>
      </c>
      <c r="D14" s="15"/>
      <c r="E14" s="15">
        <f>C14+D14</f>
        <v>9.42</v>
      </c>
      <c r="F14" s="5" t="s">
        <v>5</v>
      </c>
    </row>
    <row r="15" spans="1:6" x14ac:dyDescent="0.3">
      <c r="A15" s="106" t="s">
        <v>847</v>
      </c>
      <c r="B15" s="2" t="s">
        <v>848</v>
      </c>
      <c r="C15" s="15">
        <v>75</v>
      </c>
      <c r="D15" s="15"/>
      <c r="E15" s="15">
        <v>75</v>
      </c>
      <c r="F15" s="5">
        <v>203259</v>
      </c>
    </row>
    <row r="16" spans="1:6" x14ac:dyDescent="0.3">
      <c r="A16" s="106" t="s">
        <v>849</v>
      </c>
      <c r="B16" s="2" t="s">
        <v>613</v>
      </c>
      <c r="C16" s="15">
        <v>119.7</v>
      </c>
      <c r="D16" s="15"/>
      <c r="E16" s="15">
        <v>119.7</v>
      </c>
      <c r="F16" s="5">
        <v>203260</v>
      </c>
    </row>
    <row r="17" spans="1:6" x14ac:dyDescent="0.3">
      <c r="A17" s="106" t="s">
        <v>661</v>
      </c>
      <c r="B17" s="2" t="s">
        <v>19</v>
      </c>
      <c r="C17" s="16">
        <v>81.91</v>
      </c>
      <c r="D17" s="16">
        <f>C17*20%</f>
        <v>16.382000000000001</v>
      </c>
      <c r="E17" s="15">
        <f>C17+D17</f>
        <v>98.292000000000002</v>
      </c>
      <c r="F17" s="17" t="s">
        <v>5</v>
      </c>
    </row>
    <row r="18" spans="1:6" x14ac:dyDescent="0.3">
      <c r="A18" s="106" t="s">
        <v>850</v>
      </c>
      <c r="B18" s="2" t="s">
        <v>851</v>
      </c>
      <c r="C18" s="16">
        <v>275</v>
      </c>
      <c r="D18" s="16"/>
      <c r="E18" s="15">
        <v>275</v>
      </c>
      <c r="F18" s="17">
        <v>203261</v>
      </c>
    </row>
    <row r="19" spans="1:6" x14ac:dyDescent="0.3">
      <c r="A19" s="106" t="s">
        <v>653</v>
      </c>
      <c r="B19" s="2" t="s">
        <v>852</v>
      </c>
      <c r="C19" s="15">
        <v>83.71</v>
      </c>
      <c r="D19" s="15">
        <f>C19*20%</f>
        <v>16.742000000000001</v>
      </c>
      <c r="E19" s="15">
        <f>C19+D19</f>
        <v>100.452</v>
      </c>
      <c r="F19" s="17" t="s">
        <v>5</v>
      </c>
    </row>
    <row r="20" spans="1:6" x14ac:dyDescent="0.3">
      <c r="A20" s="106" t="s">
        <v>651</v>
      </c>
      <c r="B20" s="2" t="s">
        <v>853</v>
      </c>
      <c r="C20" s="11">
        <v>28.76</v>
      </c>
      <c r="D20" s="15">
        <v>5.76</v>
      </c>
      <c r="E20" s="15">
        <f>C20+D20</f>
        <v>34.520000000000003</v>
      </c>
      <c r="F20" s="5">
        <v>203263</v>
      </c>
    </row>
    <row r="21" spans="1:6" x14ac:dyDescent="0.3">
      <c r="A21" s="106" t="s">
        <v>660</v>
      </c>
      <c r="B21" s="2" t="s">
        <v>198</v>
      </c>
      <c r="C21" s="11">
        <v>27.37</v>
      </c>
      <c r="D21" s="11">
        <v>5.47</v>
      </c>
      <c r="E21" s="65">
        <v>32.840000000000003</v>
      </c>
      <c r="F21" s="5">
        <v>203257</v>
      </c>
    </row>
    <row r="22" spans="1:6" x14ac:dyDescent="0.3">
      <c r="A22" s="106" t="s">
        <v>660</v>
      </c>
      <c r="B22" s="2" t="s">
        <v>198</v>
      </c>
      <c r="C22" s="11">
        <v>27.37</v>
      </c>
      <c r="D22" s="11">
        <v>5.47</v>
      </c>
      <c r="E22" s="65">
        <v>32.840000000000003</v>
      </c>
      <c r="F22" s="5">
        <v>2032.57</v>
      </c>
    </row>
    <row r="23" spans="1:6" x14ac:dyDescent="0.3">
      <c r="A23" s="2"/>
      <c r="B23" s="2"/>
      <c r="C23" s="13">
        <f>SUM(C12:C22)</f>
        <v>765.48</v>
      </c>
      <c r="D23" s="13">
        <f>SUM(D12:D22)</f>
        <v>57.271999999999998</v>
      </c>
      <c r="E23" s="13">
        <f>SUM(E12:E22)</f>
        <v>822.75200000000007</v>
      </c>
      <c r="F23" s="5"/>
    </row>
    <row r="24" spans="1:6" x14ac:dyDescent="0.3">
      <c r="A24" s="105" t="s">
        <v>26</v>
      </c>
      <c r="B24" s="2"/>
      <c r="C24" s="14"/>
      <c r="D24" s="14"/>
      <c r="E24" s="14"/>
      <c r="F24" s="5"/>
    </row>
    <row r="25" spans="1:6" x14ac:dyDescent="0.3">
      <c r="A25" s="106" t="s">
        <v>3</v>
      </c>
      <c r="B25" s="2" t="s">
        <v>841</v>
      </c>
      <c r="C25" s="14">
        <v>443</v>
      </c>
      <c r="D25" s="14"/>
      <c r="E25" s="14">
        <v>443</v>
      </c>
      <c r="F25" s="5" t="s">
        <v>5</v>
      </c>
    </row>
    <row r="26" spans="1:6" x14ac:dyDescent="0.3">
      <c r="A26" s="106" t="s">
        <v>649</v>
      </c>
      <c r="B26" s="2" t="s">
        <v>854</v>
      </c>
      <c r="C26" s="14">
        <v>7.28</v>
      </c>
      <c r="D26" s="14">
        <v>1.46</v>
      </c>
      <c r="E26" s="14">
        <v>8.74</v>
      </c>
      <c r="F26" s="5">
        <v>203256</v>
      </c>
    </row>
    <row r="27" spans="1:6" x14ac:dyDescent="0.3">
      <c r="A27" s="106" t="s">
        <v>655</v>
      </c>
      <c r="B27" s="2" t="s">
        <v>671</v>
      </c>
      <c r="C27" s="14">
        <v>52.95</v>
      </c>
      <c r="D27" s="14"/>
      <c r="E27" s="14">
        <v>52.95</v>
      </c>
      <c r="F27" s="5">
        <v>203264</v>
      </c>
    </row>
    <row r="28" spans="1:6" x14ac:dyDescent="0.3">
      <c r="A28" s="106" t="s">
        <v>6</v>
      </c>
      <c r="B28" s="2" t="s">
        <v>843</v>
      </c>
      <c r="C28" s="25">
        <v>64.650000000000006</v>
      </c>
      <c r="D28" s="25">
        <v>12.93</v>
      </c>
      <c r="E28" s="25">
        <v>77.58</v>
      </c>
      <c r="F28" s="5" t="s">
        <v>5</v>
      </c>
    </row>
    <row r="29" spans="1:6" x14ac:dyDescent="0.3">
      <c r="A29" s="18" t="s">
        <v>855</v>
      </c>
      <c r="B29" s="2" t="s">
        <v>856</v>
      </c>
      <c r="C29" s="40">
        <v>669.99</v>
      </c>
      <c r="D29" s="16">
        <v>134</v>
      </c>
      <c r="E29" s="16">
        <v>803.99</v>
      </c>
      <c r="F29" s="5" t="s">
        <v>52</v>
      </c>
    </row>
    <row r="30" spans="1:6" x14ac:dyDescent="0.3">
      <c r="A30" s="18" t="s">
        <v>857</v>
      </c>
      <c r="B30" s="2" t="s">
        <v>858</v>
      </c>
      <c r="C30" s="40">
        <v>81.25</v>
      </c>
      <c r="D30" s="16">
        <v>16.25</v>
      </c>
      <c r="E30" s="16">
        <v>97.5</v>
      </c>
      <c r="F30" s="5">
        <v>203265</v>
      </c>
    </row>
    <row r="31" spans="1:6" x14ac:dyDescent="0.3">
      <c r="A31" s="106" t="s">
        <v>681</v>
      </c>
      <c r="B31" s="2" t="s">
        <v>859</v>
      </c>
      <c r="C31" s="15">
        <v>83.5</v>
      </c>
      <c r="D31" s="15">
        <v>4.18</v>
      </c>
      <c r="E31" s="15">
        <v>87.68</v>
      </c>
      <c r="F31" s="22">
        <v>203266</v>
      </c>
    </row>
    <row r="32" spans="1:6" x14ac:dyDescent="0.3">
      <c r="A32" s="106" t="s">
        <v>1112</v>
      </c>
      <c r="B32" s="2" t="s">
        <v>860</v>
      </c>
      <c r="C32" s="15">
        <v>80</v>
      </c>
      <c r="D32" s="15"/>
      <c r="E32" s="15">
        <v>80</v>
      </c>
      <c r="F32" s="22">
        <v>203267</v>
      </c>
    </row>
    <row r="33" spans="1:6" x14ac:dyDescent="0.3">
      <c r="A33" s="106" t="s">
        <v>684</v>
      </c>
      <c r="B33" s="2" t="s">
        <v>861</v>
      </c>
      <c r="C33" s="15">
        <v>2980</v>
      </c>
      <c r="D33" s="15">
        <v>596</v>
      </c>
      <c r="E33" s="15">
        <v>3576</v>
      </c>
      <c r="F33" s="22">
        <v>203268</v>
      </c>
    </row>
    <row r="34" spans="1:6" x14ac:dyDescent="0.3">
      <c r="A34" s="20"/>
      <c r="B34" s="21"/>
      <c r="C34" s="13">
        <f>SUM(C25:C33)</f>
        <v>4462.62</v>
      </c>
      <c r="D34" s="13">
        <f>SUM(D25:D33)</f>
        <v>764.81999999999994</v>
      </c>
      <c r="E34" s="13">
        <f>SUM(E25:E33)</f>
        <v>5227.4400000000005</v>
      </c>
      <c r="F34" s="5"/>
    </row>
    <row r="35" spans="1:6" x14ac:dyDescent="0.3">
      <c r="A35" s="105" t="s">
        <v>39</v>
      </c>
      <c r="B35" s="2"/>
      <c r="C35" s="14"/>
      <c r="D35" s="14"/>
      <c r="E35" s="14"/>
      <c r="F35" s="5"/>
    </row>
    <row r="36" spans="1:6" x14ac:dyDescent="0.3">
      <c r="A36" s="106" t="s">
        <v>3</v>
      </c>
      <c r="B36" s="2" t="s">
        <v>841</v>
      </c>
      <c r="C36" s="14">
        <v>182</v>
      </c>
      <c r="D36" s="14"/>
      <c r="E36" s="14">
        <v>182</v>
      </c>
      <c r="F36" s="5" t="s">
        <v>5</v>
      </c>
    </row>
    <row r="37" spans="1:6" x14ac:dyDescent="0.3">
      <c r="A37" s="106" t="s">
        <v>6</v>
      </c>
      <c r="B37" s="2" t="s">
        <v>843</v>
      </c>
      <c r="C37" s="11">
        <v>76.25</v>
      </c>
      <c r="D37" s="11">
        <v>15.25</v>
      </c>
      <c r="E37" s="11">
        <v>91.5</v>
      </c>
      <c r="F37" s="23" t="s">
        <v>5</v>
      </c>
    </row>
    <row r="38" spans="1:6" x14ac:dyDescent="0.3">
      <c r="A38" s="106" t="s">
        <v>681</v>
      </c>
      <c r="B38" s="2" t="s">
        <v>859</v>
      </c>
      <c r="C38" s="11">
        <v>73.77</v>
      </c>
      <c r="D38" s="11">
        <v>3.69</v>
      </c>
      <c r="E38" s="11">
        <v>77.459999999999994</v>
      </c>
      <c r="F38" s="5">
        <v>203266</v>
      </c>
    </row>
    <row r="39" spans="1:6" x14ac:dyDescent="0.3">
      <c r="A39" s="24"/>
      <c r="B39" s="20"/>
      <c r="C39" s="13">
        <f>SUM(C36:C38)</f>
        <v>332.02</v>
      </c>
      <c r="D39" s="13">
        <f>SUM(D36:D38)</f>
        <v>18.940000000000001</v>
      </c>
      <c r="E39" s="13">
        <f>SUM(E36:E38)</f>
        <v>350.96</v>
      </c>
      <c r="F39" s="5"/>
    </row>
    <row r="40" spans="1:6" x14ac:dyDescent="0.3">
      <c r="A40" s="105" t="s">
        <v>46</v>
      </c>
      <c r="B40" s="2"/>
      <c r="C40" s="25"/>
      <c r="D40" s="25"/>
      <c r="E40" s="25"/>
      <c r="F40" s="5"/>
    </row>
    <row r="41" spans="1:6" x14ac:dyDescent="0.3">
      <c r="A41" s="2"/>
      <c r="B41" s="2"/>
      <c r="C41" s="13">
        <v>0</v>
      </c>
      <c r="D41" s="13">
        <v>0</v>
      </c>
      <c r="E41" s="13">
        <v>0</v>
      </c>
      <c r="F41" s="5"/>
    </row>
    <row r="42" spans="1:6" x14ac:dyDescent="0.3">
      <c r="A42" s="105" t="s">
        <v>47</v>
      </c>
      <c r="B42" s="2"/>
      <c r="C42" s="25"/>
      <c r="D42" s="25"/>
      <c r="E42" s="25"/>
      <c r="F42" s="5"/>
    </row>
    <row r="43" spans="1:6" x14ac:dyDescent="0.3">
      <c r="A43" s="106"/>
      <c r="B43" s="2"/>
      <c r="C43" s="25"/>
      <c r="D43" s="25"/>
      <c r="E43" s="25"/>
      <c r="F43" s="5"/>
    </row>
    <row r="44" spans="1:6" x14ac:dyDescent="0.3">
      <c r="A44" s="2"/>
      <c r="B44" s="2"/>
      <c r="C44" s="13">
        <f>SUM(C43:C43)</f>
        <v>0</v>
      </c>
      <c r="D44" s="13">
        <f>SUM(D43:D43)</f>
        <v>0</v>
      </c>
      <c r="E44" s="13">
        <f>SUM(E43:E43)</f>
        <v>0</v>
      </c>
      <c r="F44" s="107"/>
    </row>
    <row r="45" spans="1:6" x14ac:dyDescent="0.3">
      <c r="A45" s="494" t="s">
        <v>53</v>
      </c>
      <c r="B45" s="495"/>
      <c r="C45" s="25"/>
      <c r="D45" s="25"/>
      <c r="E45" s="25"/>
      <c r="F45" s="5"/>
    </row>
    <row r="46" spans="1:6" x14ac:dyDescent="0.3">
      <c r="A46" s="106"/>
      <c r="B46" s="106"/>
      <c r="C46" s="25"/>
      <c r="D46" s="25"/>
      <c r="E46" s="25"/>
      <c r="F46" s="5"/>
    </row>
    <row r="47" spans="1:6" x14ac:dyDescent="0.3">
      <c r="A47" s="2"/>
      <c r="B47" s="2"/>
      <c r="C47" s="13">
        <f>SUM(C45:C46)</f>
        <v>0</v>
      </c>
      <c r="D47" s="13">
        <f>SUM(D45:D46)</f>
        <v>0</v>
      </c>
      <c r="E47" s="13">
        <f>SUM(E45:E46)</f>
        <v>0</v>
      </c>
      <c r="F47" s="5"/>
    </row>
    <row r="48" spans="1:6" x14ac:dyDescent="0.3">
      <c r="A48" s="105" t="s">
        <v>54</v>
      </c>
      <c r="B48" s="2"/>
      <c r="C48" s="25"/>
      <c r="D48" s="25"/>
      <c r="E48" s="25"/>
      <c r="F48" s="5"/>
    </row>
    <row r="49" spans="1:6" x14ac:dyDescent="0.3">
      <c r="A49" s="106"/>
      <c r="B49" s="2"/>
      <c r="C49" s="25"/>
      <c r="D49" s="25"/>
      <c r="E49" s="25"/>
      <c r="F49" s="5"/>
    </row>
    <row r="50" spans="1:6" x14ac:dyDescent="0.3">
      <c r="A50" s="2"/>
      <c r="B50" s="2"/>
      <c r="C50" s="13">
        <f>SUM(C49:C49)</f>
        <v>0</v>
      </c>
      <c r="D50" s="13">
        <f>SUM(D49:D49)</f>
        <v>0</v>
      </c>
      <c r="E50" s="13">
        <f>SUM(E49:E49)</f>
        <v>0</v>
      </c>
      <c r="F50" s="5"/>
    </row>
    <row r="51" spans="1:6" x14ac:dyDescent="0.3">
      <c r="A51" s="105" t="s">
        <v>56</v>
      </c>
      <c r="B51" s="2"/>
      <c r="C51" s="25"/>
      <c r="D51" s="25"/>
      <c r="E51" s="25"/>
      <c r="F51" s="5"/>
    </row>
    <row r="52" spans="1:6" x14ac:dyDescent="0.3">
      <c r="A52" s="106" t="s">
        <v>756</v>
      </c>
      <c r="B52" s="2" t="s">
        <v>862</v>
      </c>
      <c r="C52" s="25">
        <v>79</v>
      </c>
      <c r="D52" s="25">
        <v>15.8</v>
      </c>
      <c r="E52" s="25">
        <f>C52+D52</f>
        <v>94.8</v>
      </c>
      <c r="F52" s="5">
        <v>203269</v>
      </c>
    </row>
    <row r="53" spans="1:6" ht="15" thickBot="1" x14ac:dyDescent="0.35">
      <c r="A53" s="106"/>
      <c r="B53" s="21"/>
      <c r="C53" s="111">
        <v>79</v>
      </c>
      <c r="D53" s="111">
        <v>15.8</v>
      </c>
      <c r="E53" s="111">
        <f>C53+D53</f>
        <v>94.8</v>
      </c>
      <c r="F53" s="5"/>
    </row>
    <row r="54" spans="1:6" ht="15" thickTop="1" x14ac:dyDescent="0.3">
      <c r="A54" s="66"/>
      <c r="B54" s="67"/>
      <c r="C54" s="25"/>
      <c r="D54" s="25"/>
      <c r="E54" s="25"/>
      <c r="F54" s="5"/>
    </row>
    <row r="55" spans="1:6" x14ac:dyDescent="0.3">
      <c r="A55" s="105" t="s">
        <v>57</v>
      </c>
      <c r="B55" s="2"/>
      <c r="C55" s="25"/>
      <c r="D55" s="25"/>
      <c r="E55" s="25"/>
      <c r="F55" s="5"/>
    </row>
    <row r="56" spans="1:6" x14ac:dyDescent="0.3">
      <c r="A56" s="2"/>
      <c r="B56" s="2"/>
      <c r="C56" s="13">
        <f>SUM(C55)</f>
        <v>0</v>
      </c>
      <c r="D56" s="13">
        <f>SUM(D55)</f>
        <v>0</v>
      </c>
      <c r="E56" s="13">
        <f>SUM(E55)</f>
        <v>0</v>
      </c>
      <c r="F56" s="5"/>
    </row>
    <row r="57" spans="1:6" x14ac:dyDescent="0.3">
      <c r="A57" s="105" t="s">
        <v>60</v>
      </c>
      <c r="B57" s="106"/>
      <c r="C57" s="14"/>
      <c r="D57" s="14"/>
      <c r="E57" s="14"/>
      <c r="F57" s="5"/>
    </row>
    <row r="58" spans="1:6" x14ac:dyDescent="0.3">
      <c r="A58" s="106" t="s">
        <v>3</v>
      </c>
      <c r="B58" s="106" t="s">
        <v>863</v>
      </c>
      <c r="C58" s="14">
        <v>524</v>
      </c>
      <c r="D58" s="14"/>
      <c r="E58" s="14">
        <v>524</v>
      </c>
      <c r="F58" s="5" t="s">
        <v>5</v>
      </c>
    </row>
    <row r="59" spans="1:6" x14ac:dyDescent="0.3">
      <c r="A59" s="106" t="s">
        <v>444</v>
      </c>
      <c r="B59" s="106" t="s">
        <v>864</v>
      </c>
      <c r="C59" s="14">
        <v>52.5</v>
      </c>
      <c r="D59" s="14">
        <v>10.5</v>
      </c>
      <c r="E59" s="14">
        <v>63</v>
      </c>
      <c r="F59" s="5">
        <v>203256</v>
      </c>
    </row>
    <row r="60" spans="1:6" x14ac:dyDescent="0.3">
      <c r="A60" s="106" t="s">
        <v>6</v>
      </c>
      <c r="B60" s="2" t="s">
        <v>865</v>
      </c>
      <c r="C60" s="11">
        <v>38.65</v>
      </c>
      <c r="D60" s="11">
        <v>7.73</v>
      </c>
      <c r="E60" s="11">
        <v>46.38</v>
      </c>
      <c r="F60" s="5" t="s">
        <v>5</v>
      </c>
    </row>
    <row r="61" spans="1:6" x14ac:dyDescent="0.3">
      <c r="A61" s="106" t="s">
        <v>6</v>
      </c>
      <c r="B61" s="106" t="s">
        <v>865</v>
      </c>
      <c r="C61" s="11">
        <v>14.41</v>
      </c>
      <c r="D61" s="11">
        <v>2.88</v>
      </c>
      <c r="E61" s="11">
        <v>17.29</v>
      </c>
      <c r="F61" s="5" t="s">
        <v>5</v>
      </c>
    </row>
    <row r="62" spans="1:6" x14ac:dyDescent="0.3">
      <c r="A62" s="106" t="s">
        <v>686</v>
      </c>
      <c r="B62" s="2" t="s">
        <v>866</v>
      </c>
      <c r="C62" s="11">
        <v>410</v>
      </c>
      <c r="D62" s="11">
        <v>82</v>
      </c>
      <c r="E62" s="14">
        <v>492</v>
      </c>
      <c r="F62" s="5">
        <v>203271</v>
      </c>
    </row>
    <row r="63" spans="1:6" x14ac:dyDescent="0.3">
      <c r="A63" s="2"/>
      <c r="B63" s="2"/>
      <c r="C63" s="13">
        <f>SUM(C58:C62)</f>
        <v>1039.56</v>
      </c>
      <c r="D63" s="13">
        <f>SUM(D58:D62)</f>
        <v>103.11</v>
      </c>
      <c r="E63" s="13">
        <f>SUM(E58:E62)</f>
        <v>1142.67</v>
      </c>
      <c r="F63" s="5"/>
    </row>
    <row r="64" spans="1:6" x14ac:dyDescent="0.3">
      <c r="A64" s="2"/>
      <c r="B64" s="2"/>
      <c r="C64" s="25"/>
      <c r="D64" s="25"/>
      <c r="E64" s="25"/>
      <c r="F64" s="5"/>
    </row>
    <row r="65" spans="1:6" x14ac:dyDescent="0.3">
      <c r="A65" s="105" t="s">
        <v>63</v>
      </c>
      <c r="B65" s="2"/>
      <c r="C65" s="14"/>
      <c r="D65" s="14"/>
      <c r="E65" s="14"/>
      <c r="F65" s="5"/>
    </row>
    <row r="66" spans="1:6" x14ac:dyDescent="0.3">
      <c r="A66" s="106" t="s">
        <v>3</v>
      </c>
      <c r="B66" s="2" t="s">
        <v>863</v>
      </c>
      <c r="C66" s="14">
        <v>348</v>
      </c>
      <c r="D66" s="14"/>
      <c r="E66" s="14">
        <v>348</v>
      </c>
      <c r="F66" s="5" t="s">
        <v>5</v>
      </c>
    </row>
    <row r="67" spans="1:6" x14ac:dyDescent="0.3">
      <c r="A67" s="106" t="s">
        <v>3</v>
      </c>
      <c r="B67" s="2" t="s">
        <v>863</v>
      </c>
      <c r="C67" s="14">
        <v>161</v>
      </c>
      <c r="D67" s="14"/>
      <c r="E67" s="14">
        <v>161</v>
      </c>
      <c r="F67" s="5" t="s">
        <v>5</v>
      </c>
    </row>
    <row r="68" spans="1:6" x14ac:dyDescent="0.3">
      <c r="A68" s="106" t="s">
        <v>3</v>
      </c>
      <c r="B68" s="2" t="s">
        <v>863</v>
      </c>
      <c r="C68" s="14">
        <v>96</v>
      </c>
      <c r="D68" s="14"/>
      <c r="E68" s="14">
        <v>96</v>
      </c>
      <c r="F68" s="5" t="s">
        <v>5</v>
      </c>
    </row>
    <row r="69" spans="1:6" x14ac:dyDescent="0.3">
      <c r="A69" s="106" t="s">
        <v>653</v>
      </c>
      <c r="B69" s="2" t="s">
        <v>867</v>
      </c>
      <c r="C69" s="11">
        <v>18.03</v>
      </c>
      <c r="D69" s="11">
        <v>3.61</v>
      </c>
      <c r="E69" s="11">
        <v>21.64</v>
      </c>
      <c r="F69" s="5" t="s">
        <v>5</v>
      </c>
    </row>
    <row r="70" spans="1:6" x14ac:dyDescent="0.3">
      <c r="A70" s="106" t="s">
        <v>684</v>
      </c>
      <c r="B70" s="2" t="s">
        <v>868</v>
      </c>
      <c r="C70" s="11">
        <v>217.84</v>
      </c>
      <c r="D70" s="11">
        <v>43.57</v>
      </c>
      <c r="E70" s="11">
        <v>261.41000000000003</v>
      </c>
      <c r="F70" s="23">
        <v>203268</v>
      </c>
    </row>
    <row r="71" spans="1:6" x14ac:dyDescent="0.3">
      <c r="A71" s="24"/>
      <c r="B71" s="20"/>
      <c r="C71" s="13">
        <f>SUM(C66:C70)</f>
        <v>840.87</v>
      </c>
      <c r="D71" s="13">
        <f>SUM(D66:D70)</f>
        <v>47.18</v>
      </c>
      <c r="E71" s="13">
        <f>SUM(E66:E70)</f>
        <v>888.05</v>
      </c>
      <c r="F71" s="5"/>
    </row>
    <row r="72" spans="1:6" x14ac:dyDescent="0.3">
      <c r="A72" s="27" t="s">
        <v>66</v>
      </c>
      <c r="B72" s="20"/>
      <c r="C72" s="25"/>
      <c r="D72" s="25"/>
      <c r="E72" s="25"/>
      <c r="F72" s="5"/>
    </row>
    <row r="73" spans="1:6" x14ac:dyDescent="0.3">
      <c r="A73" s="24"/>
      <c r="B73" s="20"/>
      <c r="C73" s="13">
        <v>0</v>
      </c>
      <c r="D73" s="13">
        <v>0</v>
      </c>
      <c r="E73" s="13">
        <v>0</v>
      </c>
      <c r="F73" s="5"/>
    </row>
    <row r="74" spans="1:6" x14ac:dyDescent="0.3">
      <c r="A74" s="29" t="s">
        <v>69</v>
      </c>
      <c r="B74" s="20"/>
      <c r="C74" s="25"/>
      <c r="D74" s="25"/>
      <c r="E74" s="25"/>
      <c r="F74" s="5"/>
    </row>
    <row r="75" spans="1:6" x14ac:dyDescent="0.3">
      <c r="A75" s="24"/>
      <c r="B75" s="28"/>
      <c r="C75" s="25"/>
      <c r="D75" s="25"/>
      <c r="E75" s="25"/>
      <c r="F75" s="5"/>
    </row>
    <row r="76" spans="1:6" x14ac:dyDescent="0.3">
      <c r="A76" s="24"/>
      <c r="B76" s="20"/>
      <c r="C76" s="13">
        <f>SUM(C75:C75)</f>
        <v>0</v>
      </c>
      <c r="D76" s="13">
        <f>SUM(D75:D75)</f>
        <v>0</v>
      </c>
      <c r="E76" s="13">
        <f>SUM(E75:E75)</f>
        <v>0</v>
      </c>
      <c r="F76" s="5"/>
    </row>
    <row r="77" spans="1:6" x14ac:dyDescent="0.3">
      <c r="A77" s="105" t="s">
        <v>72</v>
      </c>
      <c r="B77" s="21"/>
      <c r="C77" s="14"/>
      <c r="D77" s="14"/>
      <c r="E77" s="14"/>
      <c r="F77" s="17"/>
    </row>
    <row r="78" spans="1:6" x14ac:dyDescent="0.3">
      <c r="A78" s="106" t="s">
        <v>869</v>
      </c>
      <c r="B78" s="2" t="s">
        <v>870</v>
      </c>
      <c r="C78" s="97">
        <v>38.65</v>
      </c>
      <c r="D78" s="98">
        <v>7.73</v>
      </c>
      <c r="E78" s="98">
        <v>46.38</v>
      </c>
      <c r="F78" s="17" t="s">
        <v>52</v>
      </c>
    </row>
    <row r="79" spans="1:6" x14ac:dyDescent="0.3">
      <c r="A79" s="105"/>
      <c r="B79" s="21"/>
      <c r="C79" s="99">
        <f>SUM(C78:C78)</f>
        <v>38.65</v>
      </c>
      <c r="D79" s="99">
        <f>SUM(D78:D78)</f>
        <v>7.73</v>
      </c>
      <c r="E79" s="99">
        <f>SUM(E78:E78)</f>
        <v>46.38</v>
      </c>
      <c r="F79" s="5"/>
    </row>
    <row r="80" spans="1:6" ht="17.45" customHeight="1" x14ac:dyDescent="0.3">
      <c r="A80" s="30" t="s">
        <v>73</v>
      </c>
      <c r="B80" s="30"/>
      <c r="C80" s="14"/>
      <c r="D80" s="14"/>
      <c r="E80" s="14"/>
      <c r="F80" s="5"/>
    </row>
    <row r="81" spans="1:6" x14ac:dyDescent="0.3">
      <c r="A81" s="106" t="s">
        <v>653</v>
      </c>
      <c r="B81" s="2" t="s">
        <v>871</v>
      </c>
      <c r="C81" s="11">
        <v>21.65</v>
      </c>
      <c r="D81" s="11">
        <v>4.33</v>
      </c>
      <c r="E81" s="11">
        <v>25.98</v>
      </c>
      <c r="F81" s="5" t="s">
        <v>5</v>
      </c>
    </row>
    <row r="82" spans="1:6" x14ac:dyDescent="0.3">
      <c r="A82" s="2"/>
      <c r="B82" s="2"/>
      <c r="C82" s="13">
        <f>SUM(C81:C81)</f>
        <v>21.65</v>
      </c>
      <c r="D82" s="13">
        <f>SUM(D81:D81)</f>
        <v>4.33</v>
      </c>
      <c r="E82" s="13">
        <f>SUM(E81:E81)</f>
        <v>25.98</v>
      </c>
      <c r="F82" s="5"/>
    </row>
    <row r="83" spans="1:6" x14ac:dyDescent="0.3">
      <c r="A83" s="2"/>
      <c r="B83" s="2"/>
      <c r="C83" s="31"/>
      <c r="D83" s="31"/>
      <c r="E83" s="31"/>
      <c r="F83" s="5"/>
    </row>
    <row r="84" spans="1:6" x14ac:dyDescent="0.3">
      <c r="A84" s="2"/>
      <c r="B84" s="32" t="s">
        <v>75</v>
      </c>
      <c r="C84" s="13">
        <f>C10+C23+C34+C39+C41+C44+C47+C50+C53+C56+C63+C71+C73+C76+C79+C82</f>
        <v>8252.84</v>
      </c>
      <c r="D84" s="13">
        <f>D10+D23+D34+D39+D41+D44+D47+D50+D53+D56+D63+D71+D73+D76+D79+D82</f>
        <v>1037.1819999999998</v>
      </c>
      <c r="E84" s="13">
        <f>E10+E23+E34+E39+E41+E44+E47+E50+E53+E56+E63+E71+E73+E76+E79+E82</f>
        <v>9290.021999999999</v>
      </c>
      <c r="F84" s="5"/>
    </row>
    <row r="85" spans="1:6" x14ac:dyDescent="0.3">
      <c r="A85" s="42"/>
      <c r="B85" s="20"/>
      <c r="C85" s="26"/>
      <c r="D85" s="26"/>
      <c r="E85" s="26"/>
      <c r="F85" s="5"/>
    </row>
    <row r="86" spans="1:6" x14ac:dyDescent="0.3">
      <c r="A86" s="106"/>
      <c r="B86" s="2"/>
      <c r="C86" s="15"/>
      <c r="D86" s="4"/>
      <c r="E86" s="4"/>
      <c r="F86" s="5"/>
    </row>
    <row r="87" spans="1:6" x14ac:dyDescent="0.3">
      <c r="A87" s="56"/>
      <c r="B87" s="2"/>
      <c r="C87" s="15"/>
      <c r="D87" s="4"/>
      <c r="E87" s="4"/>
      <c r="F87" s="5"/>
    </row>
    <row r="88" spans="1:6" x14ac:dyDescent="0.3">
      <c r="A88" s="42"/>
      <c r="B88" s="44"/>
      <c r="C88" s="15"/>
      <c r="D88" s="4"/>
      <c r="E88" s="4"/>
      <c r="F88" s="5"/>
    </row>
    <row r="89" spans="1:6" x14ac:dyDescent="0.3">
      <c r="A89" s="42"/>
      <c r="B89" s="44"/>
      <c r="C89" s="15"/>
      <c r="D89" s="4"/>
      <c r="E89" s="4"/>
      <c r="F89" s="5"/>
    </row>
    <row r="90" spans="1:6" x14ac:dyDescent="0.3">
      <c r="A90" s="42"/>
      <c r="B90" s="44"/>
      <c r="C90" s="15"/>
      <c r="D90" s="4"/>
      <c r="E90" s="4"/>
      <c r="F90" s="5"/>
    </row>
    <row r="91" spans="1:6" x14ac:dyDescent="0.3">
      <c r="A91" s="42"/>
      <c r="B91" s="44"/>
      <c r="C91" s="15"/>
      <c r="D91" s="4"/>
      <c r="E91" s="4"/>
      <c r="F91" s="5"/>
    </row>
    <row r="92" spans="1:6" x14ac:dyDescent="0.3">
      <c r="A92" s="85"/>
      <c r="B92" s="2"/>
      <c r="C92" s="4"/>
      <c r="D92" s="4"/>
      <c r="E92" s="4"/>
      <c r="F92" s="5"/>
    </row>
    <row r="93" spans="1:6" x14ac:dyDescent="0.3">
      <c r="A93" s="2"/>
      <c r="B93" s="2"/>
      <c r="C93" s="4"/>
      <c r="D93" s="4"/>
      <c r="E93" s="4"/>
      <c r="F93" s="5"/>
    </row>
    <row r="94" spans="1:6" x14ac:dyDescent="0.3">
      <c r="A94" s="2"/>
      <c r="B94" s="2"/>
      <c r="C94" s="4"/>
      <c r="D94" s="4"/>
      <c r="E94" s="4"/>
      <c r="F94" s="5"/>
    </row>
    <row r="95" spans="1:6" x14ac:dyDescent="0.3">
      <c r="A95" s="2"/>
      <c r="B95" s="2"/>
      <c r="C95" s="4"/>
      <c r="D95" s="4"/>
      <c r="E95" s="4"/>
      <c r="F95" s="5"/>
    </row>
    <row r="96" spans="1:6" x14ac:dyDescent="0.3">
      <c r="A96" s="2"/>
      <c r="B96" s="2"/>
      <c r="C96" s="4"/>
      <c r="D96" s="4"/>
      <c r="E96" s="4"/>
      <c r="F96" s="5"/>
    </row>
    <row r="97" spans="1:6" x14ac:dyDescent="0.3">
      <c r="A97" s="2"/>
      <c r="B97" s="2"/>
      <c r="C97" s="4"/>
      <c r="D97" s="4"/>
      <c r="E97" s="4"/>
      <c r="F97" s="5"/>
    </row>
    <row r="98" spans="1:6" x14ac:dyDescent="0.3">
      <c r="A98" s="2"/>
      <c r="B98" s="2"/>
      <c r="C98" s="4"/>
      <c r="D98" s="4"/>
      <c r="E98" s="4"/>
      <c r="F98" s="5"/>
    </row>
    <row r="99" spans="1:6" x14ac:dyDescent="0.3">
      <c r="A99" s="2"/>
      <c r="B99" s="2"/>
      <c r="C99" s="4"/>
      <c r="D99" s="4"/>
      <c r="E99" s="4"/>
      <c r="F99" s="5"/>
    </row>
  </sheetData>
  <mergeCells count="2">
    <mergeCell ref="A1:F1"/>
    <mergeCell ref="A45:B4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A48" sqref="A48"/>
    </sheetView>
  </sheetViews>
  <sheetFormatPr defaultRowHeight="14.4" x14ac:dyDescent="0.3"/>
  <cols>
    <col min="1" max="1" width="43.59765625" customWidth="1"/>
    <col min="2" max="2" width="36.59765625" bestFit="1" customWidth="1"/>
    <col min="3" max="3" width="11.296875" bestFit="1" customWidth="1"/>
    <col min="4" max="4" width="15.69921875" bestFit="1" customWidth="1"/>
    <col min="5" max="5" width="11.296875" bestFit="1" customWidth="1"/>
  </cols>
  <sheetData>
    <row r="1" spans="1:6" x14ac:dyDescent="0.3">
      <c r="A1" s="498" t="s">
        <v>872</v>
      </c>
      <c r="B1" s="498"/>
      <c r="C1" s="498"/>
      <c r="D1" s="498"/>
      <c r="E1" s="498"/>
      <c r="F1" s="498"/>
    </row>
    <row r="2" spans="1:6" x14ac:dyDescent="0.3">
      <c r="A2" s="112"/>
      <c r="B2" s="113">
        <v>43070</v>
      </c>
      <c r="C2" s="114"/>
      <c r="D2" s="114"/>
      <c r="E2" s="114"/>
      <c r="F2" s="115"/>
    </row>
    <row r="3" spans="1:6" x14ac:dyDescent="0.3">
      <c r="A3" s="112"/>
      <c r="B3" s="113"/>
      <c r="C3" s="114"/>
      <c r="D3" s="114"/>
      <c r="E3" s="114"/>
      <c r="F3" s="115"/>
    </row>
    <row r="4" spans="1:6" x14ac:dyDescent="0.3">
      <c r="A4" s="116" t="s">
        <v>873</v>
      </c>
      <c r="B4" s="112"/>
      <c r="C4" s="117" t="s">
        <v>201</v>
      </c>
      <c r="D4" s="117" t="s">
        <v>202</v>
      </c>
      <c r="E4" s="117" t="s">
        <v>203</v>
      </c>
      <c r="F4" s="118" t="s">
        <v>435</v>
      </c>
    </row>
    <row r="5" spans="1:6" x14ac:dyDescent="0.3">
      <c r="A5" s="119"/>
      <c r="B5" s="112"/>
      <c r="C5" s="120"/>
      <c r="D5" s="120"/>
      <c r="E5" s="120"/>
      <c r="F5" s="115"/>
    </row>
    <row r="6" spans="1:6" x14ac:dyDescent="0.3">
      <c r="A6" s="112"/>
      <c r="B6" s="112"/>
      <c r="C6" s="121">
        <f>SUM(C5:C5)</f>
        <v>0</v>
      </c>
      <c r="D6" s="121">
        <f>SUM(D5:D5)</f>
        <v>0</v>
      </c>
      <c r="E6" s="121">
        <f>SUM(E5:E5)</f>
        <v>0</v>
      </c>
      <c r="F6" s="115"/>
    </row>
    <row r="7" spans="1:6" x14ac:dyDescent="0.3">
      <c r="A7" s="116" t="s">
        <v>874</v>
      </c>
      <c r="B7" s="112"/>
      <c r="C7" s="122"/>
      <c r="D7" s="122"/>
      <c r="E7" s="122"/>
      <c r="F7" s="115"/>
    </row>
    <row r="8" spans="1:6" x14ac:dyDescent="0.3">
      <c r="A8" s="119" t="s">
        <v>850</v>
      </c>
      <c r="B8" s="112" t="s">
        <v>875</v>
      </c>
      <c r="C8" s="123">
        <v>99</v>
      </c>
      <c r="D8" s="123">
        <v>19.8</v>
      </c>
      <c r="E8" s="123">
        <v>118.8</v>
      </c>
      <c r="F8" s="124">
        <v>203275</v>
      </c>
    </row>
    <row r="9" spans="1:6" x14ac:dyDescent="0.3">
      <c r="A9" s="119"/>
      <c r="B9" s="112"/>
      <c r="C9" s="120"/>
      <c r="D9" s="120"/>
      <c r="E9" s="125"/>
      <c r="F9" s="115"/>
    </row>
    <row r="10" spans="1:6" x14ac:dyDescent="0.3">
      <c r="A10" s="119"/>
      <c r="B10" s="112"/>
      <c r="C10" s="120"/>
      <c r="D10" s="120"/>
      <c r="E10" s="125"/>
      <c r="F10" s="115"/>
    </row>
    <row r="11" spans="1:6" x14ac:dyDescent="0.3">
      <c r="A11" s="112"/>
      <c r="B11" s="112"/>
      <c r="C11" s="121">
        <f>SUM(C8:C10)</f>
        <v>99</v>
      </c>
      <c r="D11" s="121">
        <f>SUM(D8:D10)</f>
        <v>19.8</v>
      </c>
      <c r="E11" s="121">
        <f>SUM(E8:E10)</f>
        <v>118.8</v>
      </c>
      <c r="F11" s="115"/>
    </row>
    <row r="12" spans="1:6" x14ac:dyDescent="0.3">
      <c r="A12" s="116" t="s">
        <v>876</v>
      </c>
      <c r="B12" s="112"/>
      <c r="C12" s="122"/>
      <c r="D12" s="122"/>
      <c r="E12" s="122"/>
      <c r="F12" s="115"/>
    </row>
    <row r="13" spans="1:6" x14ac:dyDescent="0.3">
      <c r="A13" s="119" t="s">
        <v>877</v>
      </c>
      <c r="B13" s="112" t="s">
        <v>878</v>
      </c>
      <c r="C13" s="122">
        <v>311</v>
      </c>
      <c r="D13" s="122"/>
      <c r="E13" s="122">
        <v>311</v>
      </c>
      <c r="F13" s="115">
        <v>203274</v>
      </c>
    </row>
    <row r="14" spans="1:6" x14ac:dyDescent="0.3">
      <c r="A14" s="119" t="s">
        <v>879</v>
      </c>
      <c r="B14" s="112" t="s">
        <v>880</v>
      </c>
      <c r="C14" s="123">
        <v>36</v>
      </c>
      <c r="D14" s="123">
        <v>7.2</v>
      </c>
      <c r="E14" s="123">
        <v>43.2</v>
      </c>
      <c r="F14" s="126">
        <v>203272</v>
      </c>
    </row>
    <row r="15" spans="1:6" x14ac:dyDescent="0.3">
      <c r="A15" s="119" t="s">
        <v>881</v>
      </c>
      <c r="B15" s="112" t="s">
        <v>882</v>
      </c>
      <c r="C15" s="123">
        <v>10</v>
      </c>
      <c r="D15" s="123">
        <v>2</v>
      </c>
      <c r="E15" s="123">
        <v>12</v>
      </c>
      <c r="F15" s="126" t="s">
        <v>5</v>
      </c>
    </row>
    <row r="16" spans="1:6" x14ac:dyDescent="0.3">
      <c r="A16" s="119" t="s">
        <v>883</v>
      </c>
      <c r="B16" s="112" t="s">
        <v>884</v>
      </c>
      <c r="C16" s="123">
        <v>110</v>
      </c>
      <c r="D16" s="123">
        <v>22</v>
      </c>
      <c r="E16" s="123">
        <v>132</v>
      </c>
      <c r="F16" s="126">
        <v>203278</v>
      </c>
    </row>
    <row r="17" spans="1:6" x14ac:dyDescent="0.3">
      <c r="A17" s="119" t="s">
        <v>885</v>
      </c>
      <c r="B17" s="112" t="s">
        <v>886</v>
      </c>
      <c r="C17" s="123">
        <v>56</v>
      </c>
      <c r="D17" s="123"/>
      <c r="E17" s="123">
        <v>56</v>
      </c>
      <c r="F17" s="126">
        <v>203279</v>
      </c>
    </row>
    <row r="18" spans="1:6" x14ac:dyDescent="0.3">
      <c r="A18" s="127"/>
      <c r="B18" s="128"/>
      <c r="C18" s="121">
        <f>SUM(C13:C17)</f>
        <v>523</v>
      </c>
      <c r="D18" s="121">
        <f>SUM(D13:D17)</f>
        <v>31.2</v>
      </c>
      <c r="E18" s="121">
        <f>SUM(E13:E17)</f>
        <v>554.20000000000005</v>
      </c>
      <c r="F18" s="115"/>
    </row>
    <row r="19" spans="1:6" x14ac:dyDescent="0.3">
      <c r="A19" s="112"/>
      <c r="B19" s="112"/>
      <c r="C19" s="130"/>
      <c r="D19" s="130"/>
      <c r="E19" s="130"/>
      <c r="F19" s="115"/>
    </row>
    <row r="20" spans="1:6" x14ac:dyDescent="0.3">
      <c r="A20" s="116" t="s">
        <v>888</v>
      </c>
      <c r="B20" s="112"/>
      <c r="C20" s="122"/>
      <c r="D20" s="122"/>
      <c r="E20" s="122"/>
      <c r="F20" s="115"/>
    </row>
    <row r="21" spans="1:6" x14ac:dyDescent="0.3">
      <c r="A21" s="119" t="s">
        <v>415</v>
      </c>
      <c r="B21" s="112" t="s">
        <v>889</v>
      </c>
      <c r="C21" s="122">
        <v>29.57</v>
      </c>
      <c r="D21" s="122">
        <v>1.48</v>
      </c>
      <c r="E21" s="122">
        <v>31.05</v>
      </c>
      <c r="F21" s="115">
        <v>203277</v>
      </c>
    </row>
    <row r="22" spans="1:6" x14ac:dyDescent="0.3">
      <c r="A22" s="119"/>
      <c r="B22" s="112"/>
      <c r="C22" s="120"/>
      <c r="D22" s="120"/>
      <c r="E22" s="120"/>
      <c r="F22" s="133"/>
    </row>
    <row r="23" spans="1:6" x14ac:dyDescent="0.3">
      <c r="A23" s="129"/>
      <c r="B23" s="127"/>
      <c r="C23" s="121">
        <f>SUM(C21:C22)</f>
        <v>29.57</v>
      </c>
      <c r="D23" s="121">
        <f>SUM(D21:D22)</f>
        <v>1.48</v>
      </c>
      <c r="E23" s="121">
        <f>SUM(E21:E22)</f>
        <v>31.05</v>
      </c>
      <c r="F23" s="115"/>
    </row>
    <row r="24" spans="1:6" x14ac:dyDescent="0.3">
      <c r="A24" s="134" t="s">
        <v>890</v>
      </c>
      <c r="B24" s="127"/>
      <c r="C24" s="130"/>
      <c r="D24" s="130"/>
      <c r="E24" s="130"/>
      <c r="F24" s="115"/>
    </row>
    <row r="25" spans="1:6" x14ac:dyDescent="0.3">
      <c r="A25" s="129" t="s">
        <v>891</v>
      </c>
      <c r="B25" s="127" t="s">
        <v>892</v>
      </c>
      <c r="C25" s="130">
        <v>5150</v>
      </c>
      <c r="D25" s="130">
        <v>1030</v>
      </c>
      <c r="E25" s="130">
        <v>6180</v>
      </c>
      <c r="F25" s="115">
        <v>203273</v>
      </c>
    </row>
    <row r="26" spans="1:6" x14ac:dyDescent="0.3">
      <c r="A26" s="129" t="s">
        <v>891</v>
      </c>
      <c r="B26" s="127" t="s">
        <v>893</v>
      </c>
      <c r="C26" s="130">
        <v>313.33</v>
      </c>
      <c r="D26" s="130">
        <v>62.67</v>
      </c>
      <c r="E26" s="130">
        <v>376</v>
      </c>
      <c r="F26" s="115">
        <v>203273</v>
      </c>
    </row>
    <row r="27" spans="1:6" x14ac:dyDescent="0.3">
      <c r="A27" s="134"/>
      <c r="B27" s="127"/>
      <c r="C27" s="130"/>
      <c r="D27" s="130"/>
      <c r="E27" s="130"/>
      <c r="F27" s="115"/>
    </row>
    <row r="28" spans="1:6" x14ac:dyDescent="0.3">
      <c r="A28" s="129"/>
      <c r="B28" s="127"/>
      <c r="C28" s="121">
        <f>SUM(C25:C27)</f>
        <v>5463.33</v>
      </c>
      <c r="D28" s="121">
        <f>SUM(D25:D27)</f>
        <v>1092.67</v>
      </c>
      <c r="E28" s="121">
        <f>SUM(E25:E27)</f>
        <v>6556</v>
      </c>
      <c r="F28" s="115"/>
    </row>
    <row r="29" spans="1:6" x14ac:dyDescent="0.3">
      <c r="A29" s="112"/>
      <c r="B29" s="112"/>
      <c r="C29" s="130"/>
      <c r="D29" s="130"/>
      <c r="E29" s="130"/>
      <c r="F29" s="115"/>
    </row>
    <row r="30" spans="1:6" x14ac:dyDescent="0.3">
      <c r="A30" s="116" t="s">
        <v>894</v>
      </c>
      <c r="B30" s="112"/>
      <c r="C30" s="130"/>
      <c r="D30" s="130"/>
      <c r="E30" s="130"/>
      <c r="F30" s="136"/>
    </row>
    <row r="31" spans="1:6" x14ac:dyDescent="0.3">
      <c r="A31" s="137" t="s">
        <v>90</v>
      </c>
      <c r="B31" s="138" t="s">
        <v>276</v>
      </c>
      <c r="C31" s="139">
        <v>12848.33</v>
      </c>
      <c r="D31" s="139"/>
      <c r="E31" s="139">
        <v>12848.33</v>
      </c>
      <c r="F31" s="136" t="s">
        <v>895</v>
      </c>
    </row>
    <row r="32" spans="1:6" x14ac:dyDescent="0.3">
      <c r="A32" s="137" t="s">
        <v>93</v>
      </c>
      <c r="B32" s="138" t="s">
        <v>277</v>
      </c>
      <c r="C32" s="139">
        <v>3703.4</v>
      </c>
      <c r="D32" s="139"/>
      <c r="E32" s="139">
        <v>3703.4</v>
      </c>
      <c r="F32" s="136">
        <v>203280</v>
      </c>
    </row>
    <row r="33" spans="1:6" x14ac:dyDescent="0.3">
      <c r="A33" s="137" t="s">
        <v>768</v>
      </c>
      <c r="B33" s="138" t="s">
        <v>278</v>
      </c>
      <c r="C33" s="139">
        <v>4608.83</v>
      </c>
      <c r="D33" s="139"/>
      <c r="E33" s="139">
        <v>4608.33</v>
      </c>
      <c r="F33" s="115">
        <v>203282</v>
      </c>
    </row>
    <row r="34" spans="1:6" x14ac:dyDescent="0.3">
      <c r="A34" s="112"/>
      <c r="B34" s="112"/>
      <c r="C34" s="121">
        <f>SUM(C31:C33)</f>
        <v>21160.559999999998</v>
      </c>
      <c r="D34" s="121">
        <v>0</v>
      </c>
      <c r="E34" s="121">
        <f>SUM(E31:E33)</f>
        <v>21160.059999999998</v>
      </c>
      <c r="F34" s="115"/>
    </row>
    <row r="35" spans="1:6" x14ac:dyDescent="0.3">
      <c r="A35" s="112"/>
      <c r="B35" s="112"/>
      <c r="C35" s="140"/>
      <c r="D35" s="140"/>
      <c r="E35" s="140"/>
      <c r="F35" s="115"/>
    </row>
    <row r="36" spans="1:6" x14ac:dyDescent="0.3">
      <c r="A36" s="112"/>
      <c r="B36" s="141" t="s">
        <v>75</v>
      </c>
      <c r="C36" s="121">
        <f>C6+C11+C18+C23+C28+C34</f>
        <v>27275.46</v>
      </c>
      <c r="D36" s="121">
        <f t="shared" ref="D36:E36" si="0">D6+D11+D18+D23+D28+D34</f>
        <v>1145.1500000000001</v>
      </c>
      <c r="E36" s="121">
        <f t="shared" si="0"/>
        <v>28420.109999999997</v>
      </c>
      <c r="F36" s="115"/>
    </row>
    <row r="37" spans="1:6" x14ac:dyDescent="0.3">
      <c r="A37" s="112"/>
      <c r="B37" s="112"/>
      <c r="C37" s="130"/>
      <c r="D37" s="130"/>
      <c r="E37" s="130"/>
      <c r="F37" s="115"/>
    </row>
    <row r="38" spans="1:6" x14ac:dyDescent="0.3">
      <c r="A38" s="112" t="s">
        <v>206</v>
      </c>
      <c r="B38" s="138" t="s">
        <v>896</v>
      </c>
      <c r="C38" s="130">
        <v>100</v>
      </c>
      <c r="D38" s="130" t="s">
        <v>897</v>
      </c>
      <c r="E38" s="142">
        <v>100176</v>
      </c>
      <c r="F38" s="115"/>
    </row>
    <row r="39" spans="1:6" x14ac:dyDescent="0.3">
      <c r="A39" s="112"/>
      <c r="B39" s="138"/>
      <c r="C39" s="130"/>
      <c r="D39" s="130"/>
      <c r="E39" s="142"/>
      <c r="F39" s="115"/>
    </row>
    <row r="40" spans="1:6" x14ac:dyDescent="0.3">
      <c r="A40" s="143"/>
      <c r="B40" s="112"/>
      <c r="C40" s="114"/>
      <c r="D40" s="114"/>
      <c r="E40" s="114"/>
      <c r="F40" s="115"/>
    </row>
    <row r="41" spans="1:6" x14ac:dyDescent="0.3">
      <c r="A41" s="112"/>
      <c r="B41" s="112"/>
      <c r="C41" s="114"/>
      <c r="D41" s="114"/>
      <c r="E41" s="114"/>
      <c r="F41" s="115"/>
    </row>
    <row r="42" spans="1:6" x14ac:dyDescent="0.3">
      <c r="A42" s="112"/>
      <c r="B42" s="112"/>
      <c r="C42" s="114"/>
      <c r="D42" s="114"/>
      <c r="E42" s="114"/>
      <c r="F42" s="115"/>
    </row>
    <row r="43" spans="1:6" x14ac:dyDescent="0.3">
      <c r="A43" s="112"/>
      <c r="B43" s="112"/>
      <c r="C43" s="114"/>
      <c r="D43" s="114"/>
      <c r="E43" s="114"/>
      <c r="F43" s="115"/>
    </row>
    <row r="44" spans="1:6" x14ac:dyDescent="0.3">
      <c r="A44" s="112"/>
      <c r="B44" s="112"/>
      <c r="C44" s="114"/>
      <c r="D44" s="114"/>
      <c r="E44" s="114"/>
      <c r="F44" s="115"/>
    </row>
    <row r="45" spans="1:6" x14ac:dyDescent="0.3">
      <c r="A45" s="112"/>
      <c r="B45" s="112"/>
      <c r="C45" s="114"/>
      <c r="D45" s="114"/>
      <c r="E45" s="114"/>
      <c r="F45" s="115"/>
    </row>
    <row r="46" spans="1:6" x14ac:dyDescent="0.3">
      <c r="A46" s="112"/>
      <c r="B46" s="112"/>
      <c r="C46" s="114"/>
      <c r="D46" s="114"/>
      <c r="E46" s="114"/>
      <c r="F46" s="115"/>
    </row>
    <row r="47" spans="1:6" x14ac:dyDescent="0.3">
      <c r="A47" s="112"/>
      <c r="B47" s="112"/>
      <c r="C47" s="114"/>
      <c r="D47" s="114"/>
      <c r="E47" s="114"/>
      <c r="F47" s="115"/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H115" sqref="H115"/>
    </sheetView>
  </sheetViews>
  <sheetFormatPr defaultRowHeight="14.4" x14ac:dyDescent="0.3"/>
  <cols>
    <col min="1" max="1" width="3.8984375" bestFit="1" customWidth="1"/>
    <col min="2" max="2" width="28.59765625" customWidth="1"/>
    <col min="3" max="3" width="43.59765625" bestFit="1" customWidth="1"/>
    <col min="4" max="4" width="13.69921875" customWidth="1"/>
    <col min="5" max="5" width="11.69921875" customWidth="1"/>
    <col min="6" max="6" width="13.8984375" customWidth="1"/>
    <col min="7" max="7" width="10.296875" style="110" customWidth="1"/>
    <col min="257" max="257" width="3.8984375" bestFit="1" customWidth="1"/>
    <col min="258" max="258" width="28.59765625" customWidth="1"/>
    <col min="259" max="259" width="43.59765625" bestFit="1" customWidth="1"/>
    <col min="260" max="260" width="13.69921875" customWidth="1"/>
    <col min="261" max="261" width="11.69921875" customWidth="1"/>
    <col min="262" max="262" width="13.8984375" customWidth="1"/>
    <col min="263" max="263" width="10.296875" customWidth="1"/>
    <col min="513" max="513" width="3.8984375" bestFit="1" customWidth="1"/>
    <col min="514" max="514" width="28.59765625" customWidth="1"/>
    <col min="515" max="515" width="43.59765625" bestFit="1" customWidth="1"/>
    <col min="516" max="516" width="13.69921875" customWidth="1"/>
    <col min="517" max="517" width="11.69921875" customWidth="1"/>
    <col min="518" max="518" width="13.8984375" customWidth="1"/>
    <col min="519" max="519" width="10.296875" customWidth="1"/>
    <col min="769" max="769" width="3.8984375" bestFit="1" customWidth="1"/>
    <col min="770" max="770" width="28.59765625" customWidth="1"/>
    <col min="771" max="771" width="43.59765625" bestFit="1" customWidth="1"/>
    <col min="772" max="772" width="13.69921875" customWidth="1"/>
    <col min="773" max="773" width="11.69921875" customWidth="1"/>
    <col min="774" max="774" width="13.8984375" customWidth="1"/>
    <col min="775" max="775" width="10.296875" customWidth="1"/>
    <col min="1025" max="1025" width="3.8984375" bestFit="1" customWidth="1"/>
    <col min="1026" max="1026" width="28.59765625" customWidth="1"/>
    <col min="1027" max="1027" width="43.59765625" bestFit="1" customWidth="1"/>
    <col min="1028" max="1028" width="13.69921875" customWidth="1"/>
    <col min="1029" max="1029" width="11.69921875" customWidth="1"/>
    <col min="1030" max="1030" width="13.8984375" customWidth="1"/>
    <col min="1031" max="1031" width="10.296875" customWidth="1"/>
    <col min="1281" max="1281" width="3.8984375" bestFit="1" customWidth="1"/>
    <col min="1282" max="1282" width="28.59765625" customWidth="1"/>
    <col min="1283" max="1283" width="43.59765625" bestFit="1" customWidth="1"/>
    <col min="1284" max="1284" width="13.69921875" customWidth="1"/>
    <col min="1285" max="1285" width="11.69921875" customWidth="1"/>
    <col min="1286" max="1286" width="13.8984375" customWidth="1"/>
    <col min="1287" max="1287" width="10.296875" customWidth="1"/>
    <col min="1537" max="1537" width="3.8984375" bestFit="1" customWidth="1"/>
    <col min="1538" max="1538" width="28.59765625" customWidth="1"/>
    <col min="1539" max="1539" width="43.59765625" bestFit="1" customWidth="1"/>
    <col min="1540" max="1540" width="13.69921875" customWidth="1"/>
    <col min="1541" max="1541" width="11.69921875" customWidth="1"/>
    <col min="1542" max="1542" width="13.8984375" customWidth="1"/>
    <col min="1543" max="1543" width="10.296875" customWidth="1"/>
    <col min="1793" max="1793" width="3.8984375" bestFit="1" customWidth="1"/>
    <col min="1794" max="1794" width="28.59765625" customWidth="1"/>
    <col min="1795" max="1795" width="43.59765625" bestFit="1" customWidth="1"/>
    <col min="1796" max="1796" width="13.69921875" customWidth="1"/>
    <col min="1797" max="1797" width="11.69921875" customWidth="1"/>
    <col min="1798" max="1798" width="13.8984375" customWidth="1"/>
    <col min="1799" max="1799" width="10.296875" customWidth="1"/>
    <col min="2049" max="2049" width="3.8984375" bestFit="1" customWidth="1"/>
    <col min="2050" max="2050" width="28.59765625" customWidth="1"/>
    <col min="2051" max="2051" width="43.59765625" bestFit="1" customWidth="1"/>
    <col min="2052" max="2052" width="13.69921875" customWidth="1"/>
    <col min="2053" max="2053" width="11.69921875" customWidth="1"/>
    <col min="2054" max="2054" width="13.8984375" customWidth="1"/>
    <col min="2055" max="2055" width="10.296875" customWidth="1"/>
    <col min="2305" max="2305" width="3.8984375" bestFit="1" customWidth="1"/>
    <col min="2306" max="2306" width="28.59765625" customWidth="1"/>
    <col min="2307" max="2307" width="43.59765625" bestFit="1" customWidth="1"/>
    <col min="2308" max="2308" width="13.69921875" customWidth="1"/>
    <col min="2309" max="2309" width="11.69921875" customWidth="1"/>
    <col min="2310" max="2310" width="13.8984375" customWidth="1"/>
    <col min="2311" max="2311" width="10.296875" customWidth="1"/>
    <col min="2561" max="2561" width="3.8984375" bestFit="1" customWidth="1"/>
    <col min="2562" max="2562" width="28.59765625" customWidth="1"/>
    <col min="2563" max="2563" width="43.59765625" bestFit="1" customWidth="1"/>
    <col min="2564" max="2564" width="13.69921875" customWidth="1"/>
    <col min="2565" max="2565" width="11.69921875" customWidth="1"/>
    <col min="2566" max="2566" width="13.8984375" customWidth="1"/>
    <col min="2567" max="2567" width="10.296875" customWidth="1"/>
    <col min="2817" max="2817" width="3.8984375" bestFit="1" customWidth="1"/>
    <col min="2818" max="2818" width="28.59765625" customWidth="1"/>
    <col min="2819" max="2819" width="43.59765625" bestFit="1" customWidth="1"/>
    <col min="2820" max="2820" width="13.69921875" customWidth="1"/>
    <col min="2821" max="2821" width="11.69921875" customWidth="1"/>
    <col min="2822" max="2822" width="13.8984375" customWidth="1"/>
    <col min="2823" max="2823" width="10.296875" customWidth="1"/>
    <col min="3073" max="3073" width="3.8984375" bestFit="1" customWidth="1"/>
    <col min="3074" max="3074" width="28.59765625" customWidth="1"/>
    <col min="3075" max="3075" width="43.59765625" bestFit="1" customWidth="1"/>
    <col min="3076" max="3076" width="13.69921875" customWidth="1"/>
    <col min="3077" max="3077" width="11.69921875" customWidth="1"/>
    <col min="3078" max="3078" width="13.8984375" customWidth="1"/>
    <col min="3079" max="3079" width="10.296875" customWidth="1"/>
    <col min="3329" max="3329" width="3.8984375" bestFit="1" customWidth="1"/>
    <col min="3330" max="3330" width="28.59765625" customWidth="1"/>
    <col min="3331" max="3331" width="43.59765625" bestFit="1" customWidth="1"/>
    <col min="3332" max="3332" width="13.69921875" customWidth="1"/>
    <col min="3333" max="3333" width="11.69921875" customWidth="1"/>
    <col min="3334" max="3334" width="13.8984375" customWidth="1"/>
    <col min="3335" max="3335" width="10.296875" customWidth="1"/>
    <col min="3585" max="3585" width="3.8984375" bestFit="1" customWidth="1"/>
    <col min="3586" max="3586" width="28.59765625" customWidth="1"/>
    <col min="3587" max="3587" width="43.59765625" bestFit="1" customWidth="1"/>
    <col min="3588" max="3588" width="13.69921875" customWidth="1"/>
    <col min="3589" max="3589" width="11.69921875" customWidth="1"/>
    <col min="3590" max="3590" width="13.8984375" customWidth="1"/>
    <col min="3591" max="3591" width="10.296875" customWidth="1"/>
    <col min="3841" max="3841" width="3.8984375" bestFit="1" customWidth="1"/>
    <col min="3842" max="3842" width="28.59765625" customWidth="1"/>
    <col min="3843" max="3843" width="43.59765625" bestFit="1" customWidth="1"/>
    <col min="3844" max="3844" width="13.69921875" customWidth="1"/>
    <col min="3845" max="3845" width="11.69921875" customWidth="1"/>
    <col min="3846" max="3846" width="13.8984375" customWidth="1"/>
    <col min="3847" max="3847" width="10.296875" customWidth="1"/>
    <col min="4097" max="4097" width="3.8984375" bestFit="1" customWidth="1"/>
    <col min="4098" max="4098" width="28.59765625" customWidth="1"/>
    <col min="4099" max="4099" width="43.59765625" bestFit="1" customWidth="1"/>
    <col min="4100" max="4100" width="13.69921875" customWidth="1"/>
    <col min="4101" max="4101" width="11.69921875" customWidth="1"/>
    <col min="4102" max="4102" width="13.8984375" customWidth="1"/>
    <col min="4103" max="4103" width="10.296875" customWidth="1"/>
    <col min="4353" max="4353" width="3.8984375" bestFit="1" customWidth="1"/>
    <col min="4354" max="4354" width="28.59765625" customWidth="1"/>
    <col min="4355" max="4355" width="43.59765625" bestFit="1" customWidth="1"/>
    <col min="4356" max="4356" width="13.69921875" customWidth="1"/>
    <col min="4357" max="4357" width="11.69921875" customWidth="1"/>
    <col min="4358" max="4358" width="13.8984375" customWidth="1"/>
    <col min="4359" max="4359" width="10.296875" customWidth="1"/>
    <col min="4609" max="4609" width="3.8984375" bestFit="1" customWidth="1"/>
    <col min="4610" max="4610" width="28.59765625" customWidth="1"/>
    <col min="4611" max="4611" width="43.59765625" bestFit="1" customWidth="1"/>
    <col min="4612" max="4612" width="13.69921875" customWidth="1"/>
    <col min="4613" max="4613" width="11.69921875" customWidth="1"/>
    <col min="4614" max="4614" width="13.8984375" customWidth="1"/>
    <col min="4615" max="4615" width="10.296875" customWidth="1"/>
    <col min="4865" max="4865" width="3.8984375" bestFit="1" customWidth="1"/>
    <col min="4866" max="4866" width="28.59765625" customWidth="1"/>
    <col min="4867" max="4867" width="43.59765625" bestFit="1" customWidth="1"/>
    <col min="4868" max="4868" width="13.69921875" customWidth="1"/>
    <col min="4869" max="4869" width="11.69921875" customWidth="1"/>
    <col min="4870" max="4870" width="13.8984375" customWidth="1"/>
    <col min="4871" max="4871" width="10.296875" customWidth="1"/>
    <col min="5121" max="5121" width="3.8984375" bestFit="1" customWidth="1"/>
    <col min="5122" max="5122" width="28.59765625" customWidth="1"/>
    <col min="5123" max="5123" width="43.59765625" bestFit="1" customWidth="1"/>
    <col min="5124" max="5124" width="13.69921875" customWidth="1"/>
    <col min="5125" max="5125" width="11.69921875" customWidth="1"/>
    <col min="5126" max="5126" width="13.8984375" customWidth="1"/>
    <col min="5127" max="5127" width="10.296875" customWidth="1"/>
    <col min="5377" max="5377" width="3.8984375" bestFit="1" customWidth="1"/>
    <col min="5378" max="5378" width="28.59765625" customWidth="1"/>
    <col min="5379" max="5379" width="43.59765625" bestFit="1" customWidth="1"/>
    <col min="5380" max="5380" width="13.69921875" customWidth="1"/>
    <col min="5381" max="5381" width="11.69921875" customWidth="1"/>
    <col min="5382" max="5382" width="13.8984375" customWidth="1"/>
    <col min="5383" max="5383" width="10.296875" customWidth="1"/>
    <col min="5633" max="5633" width="3.8984375" bestFit="1" customWidth="1"/>
    <col min="5634" max="5634" width="28.59765625" customWidth="1"/>
    <col min="5635" max="5635" width="43.59765625" bestFit="1" customWidth="1"/>
    <col min="5636" max="5636" width="13.69921875" customWidth="1"/>
    <col min="5637" max="5637" width="11.69921875" customWidth="1"/>
    <col min="5638" max="5638" width="13.8984375" customWidth="1"/>
    <col min="5639" max="5639" width="10.296875" customWidth="1"/>
    <col min="5889" max="5889" width="3.8984375" bestFit="1" customWidth="1"/>
    <col min="5890" max="5890" width="28.59765625" customWidth="1"/>
    <col min="5891" max="5891" width="43.59765625" bestFit="1" customWidth="1"/>
    <col min="5892" max="5892" width="13.69921875" customWidth="1"/>
    <col min="5893" max="5893" width="11.69921875" customWidth="1"/>
    <col min="5894" max="5894" width="13.8984375" customWidth="1"/>
    <col min="5895" max="5895" width="10.296875" customWidth="1"/>
    <col min="6145" max="6145" width="3.8984375" bestFit="1" customWidth="1"/>
    <col min="6146" max="6146" width="28.59765625" customWidth="1"/>
    <col min="6147" max="6147" width="43.59765625" bestFit="1" customWidth="1"/>
    <col min="6148" max="6148" width="13.69921875" customWidth="1"/>
    <col min="6149" max="6149" width="11.69921875" customWidth="1"/>
    <col min="6150" max="6150" width="13.8984375" customWidth="1"/>
    <col min="6151" max="6151" width="10.296875" customWidth="1"/>
    <col min="6401" max="6401" width="3.8984375" bestFit="1" customWidth="1"/>
    <col min="6402" max="6402" width="28.59765625" customWidth="1"/>
    <col min="6403" max="6403" width="43.59765625" bestFit="1" customWidth="1"/>
    <col min="6404" max="6404" width="13.69921875" customWidth="1"/>
    <col min="6405" max="6405" width="11.69921875" customWidth="1"/>
    <col min="6406" max="6406" width="13.8984375" customWidth="1"/>
    <col min="6407" max="6407" width="10.296875" customWidth="1"/>
    <col min="6657" max="6657" width="3.8984375" bestFit="1" customWidth="1"/>
    <col min="6658" max="6658" width="28.59765625" customWidth="1"/>
    <col min="6659" max="6659" width="43.59765625" bestFit="1" customWidth="1"/>
    <col min="6660" max="6660" width="13.69921875" customWidth="1"/>
    <col min="6661" max="6661" width="11.69921875" customWidth="1"/>
    <col min="6662" max="6662" width="13.8984375" customWidth="1"/>
    <col min="6663" max="6663" width="10.296875" customWidth="1"/>
    <col min="6913" max="6913" width="3.8984375" bestFit="1" customWidth="1"/>
    <col min="6914" max="6914" width="28.59765625" customWidth="1"/>
    <col min="6915" max="6915" width="43.59765625" bestFit="1" customWidth="1"/>
    <col min="6916" max="6916" width="13.69921875" customWidth="1"/>
    <col min="6917" max="6917" width="11.69921875" customWidth="1"/>
    <col min="6918" max="6918" width="13.8984375" customWidth="1"/>
    <col min="6919" max="6919" width="10.296875" customWidth="1"/>
    <col min="7169" max="7169" width="3.8984375" bestFit="1" customWidth="1"/>
    <col min="7170" max="7170" width="28.59765625" customWidth="1"/>
    <col min="7171" max="7171" width="43.59765625" bestFit="1" customWidth="1"/>
    <col min="7172" max="7172" width="13.69921875" customWidth="1"/>
    <col min="7173" max="7173" width="11.69921875" customWidth="1"/>
    <col min="7174" max="7174" width="13.8984375" customWidth="1"/>
    <col min="7175" max="7175" width="10.296875" customWidth="1"/>
    <col min="7425" max="7425" width="3.8984375" bestFit="1" customWidth="1"/>
    <col min="7426" max="7426" width="28.59765625" customWidth="1"/>
    <col min="7427" max="7427" width="43.59765625" bestFit="1" customWidth="1"/>
    <col min="7428" max="7428" width="13.69921875" customWidth="1"/>
    <col min="7429" max="7429" width="11.69921875" customWidth="1"/>
    <col min="7430" max="7430" width="13.8984375" customWidth="1"/>
    <col min="7431" max="7431" width="10.296875" customWidth="1"/>
    <col min="7681" max="7681" width="3.8984375" bestFit="1" customWidth="1"/>
    <col min="7682" max="7682" width="28.59765625" customWidth="1"/>
    <col min="7683" max="7683" width="43.59765625" bestFit="1" customWidth="1"/>
    <col min="7684" max="7684" width="13.69921875" customWidth="1"/>
    <col min="7685" max="7685" width="11.69921875" customWidth="1"/>
    <col min="7686" max="7686" width="13.8984375" customWidth="1"/>
    <col min="7687" max="7687" width="10.296875" customWidth="1"/>
    <col min="7937" max="7937" width="3.8984375" bestFit="1" customWidth="1"/>
    <col min="7938" max="7938" width="28.59765625" customWidth="1"/>
    <col min="7939" max="7939" width="43.59765625" bestFit="1" customWidth="1"/>
    <col min="7940" max="7940" width="13.69921875" customWidth="1"/>
    <col min="7941" max="7941" width="11.69921875" customWidth="1"/>
    <col min="7942" max="7942" width="13.8984375" customWidth="1"/>
    <col min="7943" max="7943" width="10.296875" customWidth="1"/>
    <col min="8193" max="8193" width="3.8984375" bestFit="1" customWidth="1"/>
    <col min="8194" max="8194" width="28.59765625" customWidth="1"/>
    <col min="8195" max="8195" width="43.59765625" bestFit="1" customWidth="1"/>
    <col min="8196" max="8196" width="13.69921875" customWidth="1"/>
    <col min="8197" max="8197" width="11.69921875" customWidth="1"/>
    <col min="8198" max="8198" width="13.8984375" customWidth="1"/>
    <col min="8199" max="8199" width="10.296875" customWidth="1"/>
    <col min="8449" max="8449" width="3.8984375" bestFit="1" customWidth="1"/>
    <col min="8450" max="8450" width="28.59765625" customWidth="1"/>
    <col min="8451" max="8451" width="43.59765625" bestFit="1" customWidth="1"/>
    <col min="8452" max="8452" width="13.69921875" customWidth="1"/>
    <col min="8453" max="8453" width="11.69921875" customWidth="1"/>
    <col min="8454" max="8454" width="13.8984375" customWidth="1"/>
    <col min="8455" max="8455" width="10.296875" customWidth="1"/>
    <col min="8705" max="8705" width="3.8984375" bestFit="1" customWidth="1"/>
    <col min="8706" max="8706" width="28.59765625" customWidth="1"/>
    <col min="8707" max="8707" width="43.59765625" bestFit="1" customWidth="1"/>
    <col min="8708" max="8708" width="13.69921875" customWidth="1"/>
    <col min="8709" max="8709" width="11.69921875" customWidth="1"/>
    <col min="8710" max="8710" width="13.8984375" customWidth="1"/>
    <col min="8711" max="8711" width="10.296875" customWidth="1"/>
    <col min="8961" max="8961" width="3.8984375" bestFit="1" customWidth="1"/>
    <col min="8962" max="8962" width="28.59765625" customWidth="1"/>
    <col min="8963" max="8963" width="43.59765625" bestFit="1" customWidth="1"/>
    <col min="8964" max="8964" width="13.69921875" customWidth="1"/>
    <col min="8965" max="8965" width="11.69921875" customWidth="1"/>
    <col min="8966" max="8966" width="13.8984375" customWidth="1"/>
    <col min="8967" max="8967" width="10.296875" customWidth="1"/>
    <col min="9217" max="9217" width="3.8984375" bestFit="1" customWidth="1"/>
    <col min="9218" max="9218" width="28.59765625" customWidth="1"/>
    <col min="9219" max="9219" width="43.59765625" bestFit="1" customWidth="1"/>
    <col min="9220" max="9220" width="13.69921875" customWidth="1"/>
    <col min="9221" max="9221" width="11.69921875" customWidth="1"/>
    <col min="9222" max="9222" width="13.8984375" customWidth="1"/>
    <col min="9223" max="9223" width="10.296875" customWidth="1"/>
    <col min="9473" max="9473" width="3.8984375" bestFit="1" customWidth="1"/>
    <col min="9474" max="9474" width="28.59765625" customWidth="1"/>
    <col min="9475" max="9475" width="43.59765625" bestFit="1" customWidth="1"/>
    <col min="9476" max="9476" width="13.69921875" customWidth="1"/>
    <col min="9477" max="9477" width="11.69921875" customWidth="1"/>
    <col min="9478" max="9478" width="13.8984375" customWidth="1"/>
    <col min="9479" max="9479" width="10.296875" customWidth="1"/>
    <col min="9729" max="9729" width="3.8984375" bestFit="1" customWidth="1"/>
    <col min="9730" max="9730" width="28.59765625" customWidth="1"/>
    <col min="9731" max="9731" width="43.59765625" bestFit="1" customWidth="1"/>
    <col min="9732" max="9732" width="13.69921875" customWidth="1"/>
    <col min="9733" max="9733" width="11.69921875" customWidth="1"/>
    <col min="9734" max="9734" width="13.8984375" customWidth="1"/>
    <col min="9735" max="9735" width="10.296875" customWidth="1"/>
    <col min="9985" max="9985" width="3.8984375" bestFit="1" customWidth="1"/>
    <col min="9986" max="9986" width="28.59765625" customWidth="1"/>
    <col min="9987" max="9987" width="43.59765625" bestFit="1" customWidth="1"/>
    <col min="9988" max="9988" width="13.69921875" customWidth="1"/>
    <col min="9989" max="9989" width="11.69921875" customWidth="1"/>
    <col min="9990" max="9990" width="13.8984375" customWidth="1"/>
    <col min="9991" max="9991" width="10.296875" customWidth="1"/>
    <col min="10241" max="10241" width="3.8984375" bestFit="1" customWidth="1"/>
    <col min="10242" max="10242" width="28.59765625" customWidth="1"/>
    <col min="10243" max="10243" width="43.59765625" bestFit="1" customWidth="1"/>
    <col min="10244" max="10244" width="13.69921875" customWidth="1"/>
    <col min="10245" max="10245" width="11.69921875" customWidth="1"/>
    <col min="10246" max="10246" width="13.8984375" customWidth="1"/>
    <col min="10247" max="10247" width="10.296875" customWidth="1"/>
    <col min="10497" max="10497" width="3.8984375" bestFit="1" customWidth="1"/>
    <col min="10498" max="10498" width="28.59765625" customWidth="1"/>
    <col min="10499" max="10499" width="43.59765625" bestFit="1" customWidth="1"/>
    <col min="10500" max="10500" width="13.69921875" customWidth="1"/>
    <col min="10501" max="10501" width="11.69921875" customWidth="1"/>
    <col min="10502" max="10502" width="13.8984375" customWidth="1"/>
    <col min="10503" max="10503" width="10.296875" customWidth="1"/>
    <col min="10753" max="10753" width="3.8984375" bestFit="1" customWidth="1"/>
    <col min="10754" max="10754" width="28.59765625" customWidth="1"/>
    <col min="10755" max="10755" width="43.59765625" bestFit="1" customWidth="1"/>
    <col min="10756" max="10756" width="13.69921875" customWidth="1"/>
    <col min="10757" max="10757" width="11.69921875" customWidth="1"/>
    <col min="10758" max="10758" width="13.8984375" customWidth="1"/>
    <col min="10759" max="10759" width="10.296875" customWidth="1"/>
    <col min="11009" max="11009" width="3.8984375" bestFit="1" customWidth="1"/>
    <col min="11010" max="11010" width="28.59765625" customWidth="1"/>
    <col min="11011" max="11011" width="43.59765625" bestFit="1" customWidth="1"/>
    <col min="11012" max="11012" width="13.69921875" customWidth="1"/>
    <col min="11013" max="11013" width="11.69921875" customWidth="1"/>
    <col min="11014" max="11014" width="13.8984375" customWidth="1"/>
    <col min="11015" max="11015" width="10.296875" customWidth="1"/>
    <col min="11265" max="11265" width="3.8984375" bestFit="1" customWidth="1"/>
    <col min="11266" max="11266" width="28.59765625" customWidth="1"/>
    <col min="11267" max="11267" width="43.59765625" bestFit="1" customWidth="1"/>
    <col min="11268" max="11268" width="13.69921875" customWidth="1"/>
    <col min="11269" max="11269" width="11.69921875" customWidth="1"/>
    <col min="11270" max="11270" width="13.8984375" customWidth="1"/>
    <col min="11271" max="11271" width="10.296875" customWidth="1"/>
    <col min="11521" max="11521" width="3.8984375" bestFit="1" customWidth="1"/>
    <col min="11522" max="11522" width="28.59765625" customWidth="1"/>
    <col min="11523" max="11523" width="43.59765625" bestFit="1" customWidth="1"/>
    <col min="11524" max="11524" width="13.69921875" customWidth="1"/>
    <col min="11525" max="11525" width="11.69921875" customWidth="1"/>
    <col min="11526" max="11526" width="13.8984375" customWidth="1"/>
    <col min="11527" max="11527" width="10.296875" customWidth="1"/>
    <col min="11777" max="11777" width="3.8984375" bestFit="1" customWidth="1"/>
    <col min="11778" max="11778" width="28.59765625" customWidth="1"/>
    <col min="11779" max="11779" width="43.59765625" bestFit="1" customWidth="1"/>
    <col min="11780" max="11780" width="13.69921875" customWidth="1"/>
    <col min="11781" max="11781" width="11.69921875" customWidth="1"/>
    <col min="11782" max="11782" width="13.8984375" customWidth="1"/>
    <col min="11783" max="11783" width="10.296875" customWidth="1"/>
    <col min="12033" max="12033" width="3.8984375" bestFit="1" customWidth="1"/>
    <col min="12034" max="12034" width="28.59765625" customWidth="1"/>
    <col min="12035" max="12035" width="43.59765625" bestFit="1" customWidth="1"/>
    <col min="12036" max="12036" width="13.69921875" customWidth="1"/>
    <col min="12037" max="12037" width="11.69921875" customWidth="1"/>
    <col min="12038" max="12038" width="13.8984375" customWidth="1"/>
    <col min="12039" max="12039" width="10.296875" customWidth="1"/>
    <col min="12289" max="12289" width="3.8984375" bestFit="1" customWidth="1"/>
    <col min="12290" max="12290" width="28.59765625" customWidth="1"/>
    <col min="12291" max="12291" width="43.59765625" bestFit="1" customWidth="1"/>
    <col min="12292" max="12292" width="13.69921875" customWidth="1"/>
    <col min="12293" max="12293" width="11.69921875" customWidth="1"/>
    <col min="12294" max="12294" width="13.8984375" customWidth="1"/>
    <col min="12295" max="12295" width="10.296875" customWidth="1"/>
    <col min="12545" max="12545" width="3.8984375" bestFit="1" customWidth="1"/>
    <col min="12546" max="12546" width="28.59765625" customWidth="1"/>
    <col min="12547" max="12547" width="43.59765625" bestFit="1" customWidth="1"/>
    <col min="12548" max="12548" width="13.69921875" customWidth="1"/>
    <col min="12549" max="12549" width="11.69921875" customWidth="1"/>
    <col min="12550" max="12550" width="13.8984375" customWidth="1"/>
    <col min="12551" max="12551" width="10.296875" customWidth="1"/>
    <col min="12801" max="12801" width="3.8984375" bestFit="1" customWidth="1"/>
    <col min="12802" max="12802" width="28.59765625" customWidth="1"/>
    <col min="12803" max="12803" width="43.59765625" bestFit="1" customWidth="1"/>
    <col min="12804" max="12804" width="13.69921875" customWidth="1"/>
    <col min="12805" max="12805" width="11.69921875" customWidth="1"/>
    <col min="12806" max="12806" width="13.8984375" customWidth="1"/>
    <col min="12807" max="12807" width="10.296875" customWidth="1"/>
    <col min="13057" max="13057" width="3.8984375" bestFit="1" customWidth="1"/>
    <col min="13058" max="13058" width="28.59765625" customWidth="1"/>
    <col min="13059" max="13059" width="43.59765625" bestFit="1" customWidth="1"/>
    <col min="13060" max="13060" width="13.69921875" customWidth="1"/>
    <col min="13061" max="13061" width="11.69921875" customWidth="1"/>
    <col min="13062" max="13062" width="13.8984375" customWidth="1"/>
    <col min="13063" max="13063" width="10.296875" customWidth="1"/>
    <col min="13313" max="13313" width="3.8984375" bestFit="1" customWidth="1"/>
    <col min="13314" max="13314" width="28.59765625" customWidth="1"/>
    <col min="13315" max="13315" width="43.59765625" bestFit="1" customWidth="1"/>
    <col min="13316" max="13316" width="13.69921875" customWidth="1"/>
    <col min="13317" max="13317" width="11.69921875" customWidth="1"/>
    <col min="13318" max="13318" width="13.8984375" customWidth="1"/>
    <col min="13319" max="13319" width="10.296875" customWidth="1"/>
    <col min="13569" max="13569" width="3.8984375" bestFit="1" customWidth="1"/>
    <col min="13570" max="13570" width="28.59765625" customWidth="1"/>
    <col min="13571" max="13571" width="43.59765625" bestFit="1" customWidth="1"/>
    <col min="13572" max="13572" width="13.69921875" customWidth="1"/>
    <col min="13573" max="13573" width="11.69921875" customWidth="1"/>
    <col min="13574" max="13574" width="13.8984375" customWidth="1"/>
    <col min="13575" max="13575" width="10.296875" customWidth="1"/>
    <col min="13825" max="13825" width="3.8984375" bestFit="1" customWidth="1"/>
    <col min="13826" max="13826" width="28.59765625" customWidth="1"/>
    <col min="13827" max="13827" width="43.59765625" bestFit="1" customWidth="1"/>
    <col min="13828" max="13828" width="13.69921875" customWidth="1"/>
    <col min="13829" max="13829" width="11.69921875" customWidth="1"/>
    <col min="13830" max="13830" width="13.8984375" customWidth="1"/>
    <col min="13831" max="13831" width="10.296875" customWidth="1"/>
    <col min="14081" max="14081" width="3.8984375" bestFit="1" customWidth="1"/>
    <col min="14082" max="14082" width="28.59765625" customWidth="1"/>
    <col min="14083" max="14083" width="43.59765625" bestFit="1" customWidth="1"/>
    <col min="14084" max="14084" width="13.69921875" customWidth="1"/>
    <col min="14085" max="14085" width="11.69921875" customWidth="1"/>
    <col min="14086" max="14086" width="13.8984375" customWidth="1"/>
    <col min="14087" max="14087" width="10.296875" customWidth="1"/>
    <col min="14337" max="14337" width="3.8984375" bestFit="1" customWidth="1"/>
    <col min="14338" max="14338" width="28.59765625" customWidth="1"/>
    <col min="14339" max="14339" width="43.59765625" bestFit="1" customWidth="1"/>
    <col min="14340" max="14340" width="13.69921875" customWidth="1"/>
    <col min="14341" max="14341" width="11.69921875" customWidth="1"/>
    <col min="14342" max="14342" width="13.8984375" customWidth="1"/>
    <col min="14343" max="14343" width="10.296875" customWidth="1"/>
    <col min="14593" max="14593" width="3.8984375" bestFit="1" customWidth="1"/>
    <col min="14594" max="14594" width="28.59765625" customWidth="1"/>
    <col min="14595" max="14595" width="43.59765625" bestFit="1" customWidth="1"/>
    <col min="14596" max="14596" width="13.69921875" customWidth="1"/>
    <col min="14597" max="14597" width="11.69921875" customWidth="1"/>
    <col min="14598" max="14598" width="13.8984375" customWidth="1"/>
    <col min="14599" max="14599" width="10.296875" customWidth="1"/>
    <col min="14849" max="14849" width="3.8984375" bestFit="1" customWidth="1"/>
    <col min="14850" max="14850" width="28.59765625" customWidth="1"/>
    <col min="14851" max="14851" width="43.59765625" bestFit="1" customWidth="1"/>
    <col min="14852" max="14852" width="13.69921875" customWidth="1"/>
    <col min="14853" max="14853" width="11.69921875" customWidth="1"/>
    <col min="14854" max="14854" width="13.8984375" customWidth="1"/>
    <col min="14855" max="14855" width="10.296875" customWidth="1"/>
    <col min="15105" max="15105" width="3.8984375" bestFit="1" customWidth="1"/>
    <col min="15106" max="15106" width="28.59765625" customWidth="1"/>
    <col min="15107" max="15107" width="43.59765625" bestFit="1" customWidth="1"/>
    <col min="15108" max="15108" width="13.69921875" customWidth="1"/>
    <col min="15109" max="15109" width="11.69921875" customWidth="1"/>
    <col min="15110" max="15110" width="13.8984375" customWidth="1"/>
    <col min="15111" max="15111" width="10.296875" customWidth="1"/>
    <col min="15361" max="15361" width="3.8984375" bestFit="1" customWidth="1"/>
    <col min="15362" max="15362" width="28.59765625" customWidth="1"/>
    <col min="15363" max="15363" width="43.59765625" bestFit="1" customWidth="1"/>
    <col min="15364" max="15364" width="13.69921875" customWidth="1"/>
    <col min="15365" max="15365" width="11.69921875" customWidth="1"/>
    <col min="15366" max="15366" width="13.8984375" customWidth="1"/>
    <col min="15367" max="15367" width="10.296875" customWidth="1"/>
    <col min="15617" max="15617" width="3.8984375" bestFit="1" customWidth="1"/>
    <col min="15618" max="15618" width="28.59765625" customWidth="1"/>
    <col min="15619" max="15619" width="43.59765625" bestFit="1" customWidth="1"/>
    <col min="15620" max="15620" width="13.69921875" customWidth="1"/>
    <col min="15621" max="15621" width="11.69921875" customWidth="1"/>
    <col min="15622" max="15622" width="13.8984375" customWidth="1"/>
    <col min="15623" max="15623" width="10.296875" customWidth="1"/>
    <col min="15873" max="15873" width="3.8984375" bestFit="1" customWidth="1"/>
    <col min="15874" max="15874" width="28.59765625" customWidth="1"/>
    <col min="15875" max="15875" width="43.59765625" bestFit="1" customWidth="1"/>
    <col min="15876" max="15876" width="13.69921875" customWidth="1"/>
    <col min="15877" max="15877" width="11.69921875" customWidth="1"/>
    <col min="15878" max="15878" width="13.8984375" customWidth="1"/>
    <col min="15879" max="15879" width="10.296875" customWidth="1"/>
    <col min="16129" max="16129" width="3.8984375" bestFit="1" customWidth="1"/>
    <col min="16130" max="16130" width="28.59765625" customWidth="1"/>
    <col min="16131" max="16131" width="43.59765625" bestFit="1" customWidth="1"/>
    <col min="16132" max="16132" width="13.69921875" customWidth="1"/>
    <col min="16133" max="16133" width="11.69921875" customWidth="1"/>
    <col min="16134" max="16134" width="13.8984375" customWidth="1"/>
    <col min="16135" max="16135" width="10.296875" customWidth="1"/>
  </cols>
  <sheetData>
    <row r="1" spans="1:9" x14ac:dyDescent="0.3">
      <c r="A1" s="1"/>
      <c r="B1" s="493" t="s">
        <v>200</v>
      </c>
      <c r="C1" s="493"/>
      <c r="D1" s="493"/>
      <c r="E1" s="493"/>
      <c r="F1" s="493"/>
      <c r="G1" s="493"/>
      <c r="H1" s="1"/>
      <c r="I1" s="2"/>
    </row>
    <row r="2" spans="1:9" x14ac:dyDescent="0.3">
      <c r="A2" s="1" t="s">
        <v>640</v>
      </c>
      <c r="B2" s="2"/>
      <c r="C2" s="3">
        <v>43101</v>
      </c>
      <c r="D2" s="4"/>
      <c r="E2" s="4"/>
      <c r="F2" s="4"/>
      <c r="G2" s="5"/>
      <c r="H2" s="1"/>
      <c r="I2" s="2"/>
    </row>
    <row r="3" spans="1:9" x14ac:dyDescent="0.3">
      <c r="A3" s="1" t="s">
        <v>641</v>
      </c>
      <c r="B3" s="2"/>
      <c r="C3" s="3"/>
      <c r="D3" s="4"/>
      <c r="E3" s="4"/>
      <c r="F3" s="4"/>
      <c r="G3" s="5"/>
      <c r="H3" s="1"/>
      <c r="I3" s="2"/>
    </row>
    <row r="4" spans="1:9" ht="20.45" customHeight="1" x14ac:dyDescent="0.3">
      <c r="A4" s="1"/>
      <c r="B4" s="108" t="s">
        <v>1</v>
      </c>
      <c r="C4" s="2"/>
      <c r="D4" s="8" t="s">
        <v>201</v>
      </c>
      <c r="E4" s="8" t="s">
        <v>202</v>
      </c>
      <c r="F4" s="8" t="s">
        <v>203</v>
      </c>
      <c r="G4" s="95" t="s">
        <v>435</v>
      </c>
      <c r="H4" s="1"/>
      <c r="I4" s="2"/>
    </row>
    <row r="5" spans="1:9" x14ac:dyDescent="0.3">
      <c r="A5" s="1"/>
      <c r="B5" s="109" t="s">
        <v>3</v>
      </c>
      <c r="C5" s="2" t="s">
        <v>898</v>
      </c>
      <c r="D5" s="65">
        <v>583</v>
      </c>
      <c r="E5" s="65"/>
      <c r="F5" s="65">
        <v>583</v>
      </c>
      <c r="G5" s="5" t="s">
        <v>5</v>
      </c>
      <c r="H5" s="1"/>
      <c r="I5" s="2"/>
    </row>
    <row r="6" spans="1:9" x14ac:dyDescent="0.3">
      <c r="A6" s="1"/>
      <c r="B6" s="109" t="s">
        <v>649</v>
      </c>
      <c r="C6" s="2" t="s">
        <v>899</v>
      </c>
      <c r="D6" s="65">
        <v>36.090000000000003</v>
      </c>
      <c r="E6" s="65">
        <v>7.22</v>
      </c>
      <c r="F6" s="65">
        <v>43.31</v>
      </c>
      <c r="G6" s="5">
        <v>203283</v>
      </c>
      <c r="H6" s="1"/>
      <c r="I6" s="2"/>
    </row>
    <row r="7" spans="1:9" x14ac:dyDescent="0.3">
      <c r="A7" s="1"/>
      <c r="B7" s="109" t="s">
        <v>6</v>
      </c>
      <c r="C7" s="2" t="s">
        <v>900</v>
      </c>
      <c r="D7" s="11">
        <v>46.21</v>
      </c>
      <c r="E7" s="11">
        <v>9.24</v>
      </c>
      <c r="F7" s="65">
        <v>55.45</v>
      </c>
      <c r="G7" s="5" t="s">
        <v>5</v>
      </c>
      <c r="H7" s="12"/>
      <c r="I7" s="2"/>
    </row>
    <row r="8" spans="1:9" x14ac:dyDescent="0.3">
      <c r="A8" s="1"/>
      <c r="B8" s="109" t="s">
        <v>6</v>
      </c>
      <c r="C8" s="2" t="s">
        <v>901</v>
      </c>
      <c r="D8" s="11">
        <v>20.350000000000001</v>
      </c>
      <c r="E8" s="11">
        <v>4.07</v>
      </c>
      <c r="F8" s="65">
        <v>24.42</v>
      </c>
      <c r="G8" s="5" t="s">
        <v>5</v>
      </c>
      <c r="H8" s="12"/>
      <c r="I8" s="2"/>
    </row>
    <row r="9" spans="1:9" x14ac:dyDescent="0.3">
      <c r="A9" s="1"/>
      <c r="B9" s="109" t="s">
        <v>653</v>
      </c>
      <c r="C9" s="2" t="s">
        <v>902</v>
      </c>
      <c r="D9" s="11">
        <v>15</v>
      </c>
      <c r="E9" s="11">
        <v>3</v>
      </c>
      <c r="F9" s="11">
        <v>18</v>
      </c>
      <c r="G9" s="5" t="s">
        <v>5</v>
      </c>
      <c r="H9" s="12"/>
      <c r="I9" s="2"/>
    </row>
    <row r="10" spans="1:9" ht="27.65" customHeight="1" x14ac:dyDescent="0.3">
      <c r="A10" s="1"/>
      <c r="B10" s="109" t="s">
        <v>903</v>
      </c>
      <c r="C10" s="41" t="s">
        <v>904</v>
      </c>
      <c r="D10" s="11">
        <v>497</v>
      </c>
      <c r="E10" s="11">
        <v>99.4</v>
      </c>
      <c r="F10" s="11">
        <v>596.4</v>
      </c>
      <c r="G10" s="5">
        <v>203284</v>
      </c>
      <c r="H10" s="12"/>
      <c r="I10" s="2"/>
    </row>
    <row r="11" spans="1:9" ht="13.1" customHeight="1" x14ac:dyDescent="0.3">
      <c r="A11" s="1"/>
      <c r="B11" s="109" t="s">
        <v>905</v>
      </c>
      <c r="C11" s="41" t="s">
        <v>906</v>
      </c>
      <c r="D11" s="11">
        <v>13.47</v>
      </c>
      <c r="E11" s="11">
        <v>2.69</v>
      </c>
      <c r="F11" s="11">
        <v>16.16</v>
      </c>
      <c r="G11" s="5">
        <v>203285</v>
      </c>
      <c r="H11" s="12"/>
      <c r="I11" s="2"/>
    </row>
    <row r="12" spans="1:9" x14ac:dyDescent="0.3">
      <c r="A12" s="1"/>
      <c r="B12" s="2"/>
      <c r="C12" s="2"/>
      <c r="D12" s="13">
        <f>SUM(D5:D11)</f>
        <v>1211.1200000000001</v>
      </c>
      <c r="E12" s="13">
        <f>SUM(E5:E11)</f>
        <v>125.62</v>
      </c>
      <c r="F12" s="13">
        <f>SUM(F5:F11)</f>
        <v>1336.74</v>
      </c>
      <c r="G12" s="5"/>
      <c r="H12" s="1"/>
      <c r="I12" s="2" t="s">
        <v>10</v>
      </c>
    </row>
    <row r="13" spans="1:9" x14ac:dyDescent="0.3">
      <c r="A13" s="1"/>
      <c r="B13" s="108" t="s">
        <v>11</v>
      </c>
      <c r="C13" s="2"/>
      <c r="D13" s="14"/>
      <c r="E13" s="14"/>
      <c r="F13" s="14"/>
      <c r="G13" s="5"/>
      <c r="H13" s="1"/>
      <c r="I13" s="2"/>
    </row>
    <row r="14" spans="1:9" x14ac:dyDescent="0.3">
      <c r="A14" s="1"/>
      <c r="B14" s="109" t="s">
        <v>649</v>
      </c>
      <c r="C14" s="2" t="s">
        <v>788</v>
      </c>
      <c r="D14" s="15">
        <v>-8.18</v>
      </c>
      <c r="E14" s="15">
        <v>-1.64</v>
      </c>
      <c r="F14" s="15">
        <v>-9.82</v>
      </c>
      <c r="G14" s="17">
        <v>203283</v>
      </c>
      <c r="H14" s="1"/>
      <c r="I14" s="2"/>
    </row>
    <row r="15" spans="1:9" s="2" customFormat="1" ht="12.7" x14ac:dyDescent="0.25">
      <c r="A15" s="1"/>
      <c r="B15" s="109" t="s">
        <v>12</v>
      </c>
      <c r="C15" s="2" t="s">
        <v>907</v>
      </c>
      <c r="D15" s="15">
        <v>9.42</v>
      </c>
      <c r="E15" s="15"/>
      <c r="F15" s="15">
        <v>9.42</v>
      </c>
      <c r="G15" s="5" t="s">
        <v>5</v>
      </c>
      <c r="H15" s="1"/>
    </row>
    <row r="16" spans="1:9" s="2" customFormat="1" ht="12.7" x14ac:dyDescent="0.25">
      <c r="A16" s="1"/>
      <c r="B16" s="109" t="s">
        <v>661</v>
      </c>
      <c r="C16" s="2" t="s">
        <v>19</v>
      </c>
      <c r="D16" s="16">
        <v>81.91</v>
      </c>
      <c r="E16" s="16">
        <v>16.38</v>
      </c>
      <c r="F16" s="15">
        <v>98.29</v>
      </c>
      <c r="G16" s="17" t="s">
        <v>5</v>
      </c>
      <c r="H16" s="1"/>
    </row>
    <row r="17" spans="1:9" x14ac:dyDescent="0.3">
      <c r="A17" s="1"/>
      <c r="B17" s="109" t="s">
        <v>653</v>
      </c>
      <c r="C17" s="2" t="s">
        <v>908</v>
      </c>
      <c r="D17" s="15">
        <v>77.05</v>
      </c>
      <c r="E17" s="15">
        <v>15.41</v>
      </c>
      <c r="F17" s="15">
        <v>92.46</v>
      </c>
      <c r="G17" s="17" t="s">
        <v>5</v>
      </c>
      <c r="H17" s="1"/>
      <c r="I17" s="2"/>
    </row>
    <row r="18" spans="1:9" x14ac:dyDescent="0.3">
      <c r="A18" s="1"/>
      <c r="B18" s="109" t="s">
        <v>651</v>
      </c>
      <c r="C18" s="2" t="s">
        <v>909</v>
      </c>
      <c r="D18" s="11">
        <v>28.76</v>
      </c>
      <c r="E18" s="15">
        <v>5.76</v>
      </c>
      <c r="F18" s="15">
        <v>34.520000000000003</v>
      </c>
      <c r="G18" s="5">
        <v>203286</v>
      </c>
      <c r="H18" s="12"/>
      <c r="I18" s="2"/>
    </row>
    <row r="19" spans="1:9" x14ac:dyDescent="0.3">
      <c r="A19" s="1"/>
      <c r="B19" s="109" t="s">
        <v>660</v>
      </c>
      <c r="C19" s="2" t="s">
        <v>947</v>
      </c>
      <c r="D19" s="11">
        <v>1.07</v>
      </c>
      <c r="E19" s="11">
        <v>0.21</v>
      </c>
      <c r="F19" s="65">
        <v>1.28</v>
      </c>
      <c r="G19" s="5">
        <v>203287</v>
      </c>
      <c r="H19" s="12"/>
      <c r="I19" s="2"/>
    </row>
    <row r="20" spans="1:9" x14ac:dyDescent="0.3">
      <c r="A20" s="1"/>
      <c r="B20" s="109" t="s">
        <v>660</v>
      </c>
      <c r="C20" s="2" t="s">
        <v>948</v>
      </c>
      <c r="D20" s="11">
        <v>48.97</v>
      </c>
      <c r="E20" s="11">
        <v>9.7899999999999991</v>
      </c>
      <c r="F20" s="65">
        <v>58.76</v>
      </c>
      <c r="G20" s="5">
        <v>203287</v>
      </c>
      <c r="H20" s="12"/>
      <c r="I20" s="2"/>
    </row>
    <row r="21" spans="1:9" x14ac:dyDescent="0.3">
      <c r="A21" s="1"/>
      <c r="B21" s="109" t="s">
        <v>910</v>
      </c>
      <c r="C21" s="2" t="s">
        <v>949</v>
      </c>
      <c r="D21" s="11">
        <v>445</v>
      </c>
      <c r="E21" s="11">
        <v>89</v>
      </c>
      <c r="F21" s="65">
        <v>534</v>
      </c>
      <c r="G21" s="5">
        <v>203288</v>
      </c>
      <c r="H21" s="12"/>
      <c r="I21" s="2"/>
    </row>
    <row r="22" spans="1:9" x14ac:dyDescent="0.3">
      <c r="A22" s="1"/>
      <c r="B22" s="109" t="s">
        <v>80</v>
      </c>
      <c r="C22" s="2" t="s">
        <v>911</v>
      </c>
      <c r="D22" s="11">
        <v>56</v>
      </c>
      <c r="E22" s="11"/>
      <c r="F22" s="65">
        <v>56</v>
      </c>
      <c r="G22" s="5" t="s">
        <v>52</v>
      </c>
      <c r="H22" s="12"/>
      <c r="I22" s="2"/>
    </row>
    <row r="23" spans="1:9" x14ac:dyDescent="0.3">
      <c r="A23" s="1"/>
      <c r="B23" s="109" t="s">
        <v>656</v>
      </c>
      <c r="C23" s="2" t="s">
        <v>655</v>
      </c>
      <c r="D23" s="11">
        <v>51.88</v>
      </c>
      <c r="E23" s="11"/>
      <c r="F23" s="65">
        <v>51.88</v>
      </c>
      <c r="G23" s="5">
        <v>203289</v>
      </c>
      <c r="H23" s="12"/>
      <c r="I23" s="2"/>
    </row>
    <row r="24" spans="1:9" x14ac:dyDescent="0.3">
      <c r="A24" s="1"/>
      <c r="B24" s="2"/>
      <c r="C24" s="2"/>
      <c r="D24" s="13">
        <f>SUM(D14:D23)</f>
        <v>791.88</v>
      </c>
      <c r="E24" s="13">
        <f>SUM(E14:E23)</f>
        <v>134.91</v>
      </c>
      <c r="F24" s="13">
        <f>SUM(F14:F23)</f>
        <v>926.79000000000008</v>
      </c>
      <c r="G24" s="5"/>
      <c r="H24" s="12"/>
      <c r="I24" s="2"/>
    </row>
    <row r="25" spans="1:9" x14ac:dyDescent="0.3">
      <c r="A25" s="1"/>
      <c r="B25" s="108" t="s">
        <v>26</v>
      </c>
      <c r="C25" s="2"/>
      <c r="D25" s="14"/>
      <c r="E25" s="14"/>
      <c r="F25" s="14"/>
      <c r="G25" s="5"/>
      <c r="H25" s="1"/>
      <c r="I25" s="2"/>
    </row>
    <row r="26" spans="1:9" x14ac:dyDescent="0.3">
      <c r="A26" s="1"/>
      <c r="B26" s="109" t="s">
        <v>3</v>
      </c>
      <c r="C26" s="2" t="s">
        <v>898</v>
      </c>
      <c r="D26" s="14">
        <v>443</v>
      </c>
      <c r="E26" s="14"/>
      <c r="F26" s="14">
        <v>443</v>
      </c>
      <c r="G26" s="5" t="s">
        <v>5</v>
      </c>
      <c r="H26" s="1"/>
      <c r="I26" s="2"/>
    </row>
    <row r="27" spans="1:9" x14ac:dyDescent="0.3">
      <c r="A27" s="1"/>
      <c r="B27" s="109" t="s">
        <v>912</v>
      </c>
      <c r="C27" s="2" t="s">
        <v>913</v>
      </c>
      <c r="D27" s="14">
        <v>730</v>
      </c>
      <c r="E27" s="14">
        <v>146</v>
      </c>
      <c r="F27" s="14">
        <v>876</v>
      </c>
      <c r="G27" s="5">
        <v>203290</v>
      </c>
      <c r="H27" s="1"/>
      <c r="I27" s="2"/>
    </row>
    <row r="28" spans="1:9" x14ac:dyDescent="0.3">
      <c r="A28" s="1"/>
      <c r="B28" s="109" t="s">
        <v>6</v>
      </c>
      <c r="C28" s="2" t="s">
        <v>900</v>
      </c>
      <c r="D28" s="25">
        <v>65.010000000000005</v>
      </c>
      <c r="E28" s="25">
        <v>13</v>
      </c>
      <c r="F28" s="25">
        <v>78.010000000000005</v>
      </c>
      <c r="G28" s="5" t="s">
        <v>5</v>
      </c>
      <c r="H28" s="1"/>
      <c r="I28" s="2"/>
    </row>
    <row r="29" spans="1:9" x14ac:dyDescent="0.3">
      <c r="A29" s="1"/>
      <c r="B29" s="109" t="s">
        <v>914</v>
      </c>
      <c r="C29" s="2" t="s">
        <v>915</v>
      </c>
      <c r="D29" s="15">
        <v>590.84</v>
      </c>
      <c r="E29" s="15">
        <v>118.17</v>
      </c>
      <c r="F29" s="15">
        <v>709.01</v>
      </c>
      <c r="G29" s="22" t="s">
        <v>52</v>
      </c>
      <c r="H29" s="19"/>
      <c r="I29" s="20"/>
    </row>
    <row r="30" spans="1:9" x14ac:dyDescent="0.3">
      <c r="A30" s="1"/>
      <c r="B30" s="109" t="s">
        <v>916</v>
      </c>
      <c r="C30" s="2" t="s">
        <v>917</v>
      </c>
      <c r="D30" s="15">
        <v>1875</v>
      </c>
      <c r="E30" s="15"/>
      <c r="F30" s="15">
        <v>1875</v>
      </c>
      <c r="G30" s="22" t="s">
        <v>113</v>
      </c>
      <c r="H30" s="19"/>
      <c r="I30" s="20"/>
    </row>
    <row r="31" spans="1:9" x14ac:dyDescent="0.3">
      <c r="A31" s="1"/>
      <c r="B31" s="109" t="s">
        <v>681</v>
      </c>
      <c r="C31" s="2" t="s">
        <v>918</v>
      </c>
      <c r="D31" s="15">
        <v>113.17</v>
      </c>
      <c r="E31" s="15">
        <v>22.63</v>
      </c>
      <c r="F31" s="15">
        <v>135.80000000000001</v>
      </c>
      <c r="G31" s="22">
        <v>203292</v>
      </c>
      <c r="H31" s="19"/>
      <c r="I31" s="20"/>
    </row>
    <row r="32" spans="1:9" x14ac:dyDescent="0.3">
      <c r="A32" s="1"/>
      <c r="B32" s="109" t="s">
        <v>736</v>
      </c>
      <c r="C32" s="2" t="s">
        <v>919</v>
      </c>
      <c r="D32" s="15">
        <v>50</v>
      </c>
      <c r="E32" s="15"/>
      <c r="F32" s="15">
        <v>50</v>
      </c>
      <c r="G32" s="22">
        <v>203293</v>
      </c>
      <c r="H32" s="19"/>
      <c r="I32" s="20"/>
    </row>
    <row r="33" spans="1:9" x14ac:dyDescent="0.3">
      <c r="A33" s="1"/>
      <c r="B33" s="109" t="s">
        <v>656</v>
      </c>
      <c r="C33" s="2" t="s">
        <v>655</v>
      </c>
      <c r="D33" s="15">
        <v>38.72</v>
      </c>
      <c r="E33" s="15"/>
      <c r="F33" s="15">
        <v>38.72</v>
      </c>
      <c r="G33" s="22">
        <v>203291</v>
      </c>
      <c r="H33" s="19"/>
      <c r="I33" s="20"/>
    </row>
    <row r="34" spans="1:9" x14ac:dyDescent="0.3">
      <c r="A34" s="1"/>
      <c r="B34" s="20"/>
      <c r="C34" s="21"/>
      <c r="D34" s="13">
        <f>SUM(D26:D33)</f>
        <v>3905.74</v>
      </c>
      <c r="E34" s="13">
        <f>SUM(E26:E33)</f>
        <v>299.8</v>
      </c>
      <c r="F34" s="13">
        <f>SUM(F26:F33)</f>
        <v>4205.54</v>
      </c>
      <c r="G34" s="5"/>
      <c r="H34" s="19"/>
      <c r="I34" s="20"/>
    </row>
    <row r="35" spans="1:9" x14ac:dyDescent="0.3">
      <c r="A35" s="19"/>
      <c r="B35" s="108" t="s">
        <v>39</v>
      </c>
      <c r="C35" s="2"/>
      <c r="D35" s="14"/>
      <c r="E35" s="14"/>
      <c r="F35" s="14"/>
      <c r="G35" s="5"/>
      <c r="H35" s="1"/>
      <c r="I35" s="2"/>
    </row>
    <row r="36" spans="1:9" x14ac:dyDescent="0.3">
      <c r="A36" s="1"/>
      <c r="B36" s="109" t="s">
        <v>3</v>
      </c>
      <c r="C36" s="2" t="s">
        <v>898</v>
      </c>
      <c r="D36" s="14">
        <v>182</v>
      </c>
      <c r="E36" s="14"/>
      <c r="F36" s="14">
        <v>182</v>
      </c>
      <c r="G36" s="5" t="s">
        <v>5</v>
      </c>
      <c r="H36" s="1"/>
      <c r="I36" s="2"/>
    </row>
    <row r="37" spans="1:9" x14ac:dyDescent="0.3">
      <c r="A37" s="1"/>
      <c r="B37" s="109" t="s">
        <v>6</v>
      </c>
      <c r="C37" s="2" t="s">
        <v>900</v>
      </c>
      <c r="D37" s="11">
        <v>77.209999999999994</v>
      </c>
      <c r="E37" s="11">
        <v>15.44</v>
      </c>
      <c r="F37" s="11">
        <v>92.65</v>
      </c>
      <c r="G37" s="23" t="s">
        <v>5</v>
      </c>
      <c r="H37" s="12"/>
      <c r="I37" s="2"/>
    </row>
    <row r="38" spans="1:9" x14ac:dyDescent="0.3">
      <c r="A38" s="1"/>
      <c r="B38" s="109" t="s">
        <v>634</v>
      </c>
      <c r="C38" s="2" t="s">
        <v>920</v>
      </c>
      <c r="D38" s="11">
        <v>520</v>
      </c>
      <c r="E38" s="11">
        <v>104</v>
      </c>
      <c r="F38" s="11">
        <v>624</v>
      </c>
      <c r="G38" s="5">
        <v>203294</v>
      </c>
      <c r="H38" s="12"/>
      <c r="I38" s="2"/>
    </row>
    <row r="39" spans="1:9" x14ac:dyDescent="0.3">
      <c r="A39" s="1"/>
      <c r="B39" s="109" t="s">
        <v>681</v>
      </c>
      <c r="C39" s="2" t="s">
        <v>918</v>
      </c>
      <c r="D39" s="11">
        <v>85.58</v>
      </c>
      <c r="E39" s="11">
        <v>4.28</v>
      </c>
      <c r="F39" s="11">
        <v>89.86</v>
      </c>
      <c r="G39" s="5">
        <v>203292</v>
      </c>
      <c r="H39" s="12"/>
      <c r="I39" s="2"/>
    </row>
    <row r="40" spans="1:9" x14ac:dyDescent="0.3">
      <c r="A40" s="1"/>
      <c r="B40" s="24"/>
      <c r="C40" s="20"/>
      <c r="D40" s="13">
        <f>SUM(D36:D39)</f>
        <v>864.79000000000008</v>
      </c>
      <c r="E40" s="13">
        <f>SUM(E36:E39)</f>
        <v>123.72</v>
      </c>
      <c r="F40" s="13">
        <f>SUM(F36:F39)</f>
        <v>988.51</v>
      </c>
      <c r="G40" s="5"/>
      <c r="H40" s="1"/>
      <c r="I40" s="2"/>
    </row>
    <row r="41" spans="1:9" x14ac:dyDescent="0.3">
      <c r="A41" s="1"/>
      <c r="B41" s="108" t="s">
        <v>46</v>
      </c>
      <c r="C41" s="2"/>
      <c r="D41" s="25"/>
      <c r="E41" s="25"/>
      <c r="F41" s="25"/>
      <c r="G41" s="5"/>
      <c r="H41" s="1"/>
      <c r="I41" s="2"/>
    </row>
    <row r="42" spans="1:9" x14ac:dyDescent="0.3">
      <c r="A42" s="1"/>
      <c r="B42" s="2"/>
      <c r="C42" s="2"/>
      <c r="D42" s="13">
        <v>0</v>
      </c>
      <c r="E42" s="13">
        <v>0</v>
      </c>
      <c r="F42" s="13">
        <v>0</v>
      </c>
      <c r="G42" s="5"/>
      <c r="H42" s="1"/>
      <c r="I42" s="2"/>
    </row>
    <row r="43" spans="1:9" x14ac:dyDescent="0.3">
      <c r="A43" s="1"/>
      <c r="B43" s="108" t="s">
        <v>47</v>
      </c>
      <c r="C43" s="2"/>
      <c r="D43" s="25"/>
      <c r="E43" s="25"/>
      <c r="F43" s="25"/>
      <c r="G43" s="5"/>
      <c r="H43" s="1"/>
      <c r="I43" s="2"/>
    </row>
    <row r="44" spans="1:9" x14ac:dyDescent="0.3">
      <c r="A44" s="1"/>
      <c r="B44" s="109" t="s">
        <v>921</v>
      </c>
      <c r="C44" s="2" t="s">
        <v>922</v>
      </c>
      <c r="D44" s="25">
        <v>25</v>
      </c>
      <c r="E44" s="25">
        <v>5</v>
      </c>
      <c r="F44" s="25">
        <v>30</v>
      </c>
      <c r="G44" s="5">
        <v>203296</v>
      </c>
      <c r="H44" s="12"/>
      <c r="I44" s="2"/>
    </row>
    <row r="45" spans="1:9" x14ac:dyDescent="0.3">
      <c r="A45" s="1"/>
      <c r="B45" s="109" t="s">
        <v>921</v>
      </c>
      <c r="C45" s="2" t="s">
        <v>923</v>
      </c>
      <c r="D45" s="25">
        <v>25</v>
      </c>
      <c r="E45" s="25">
        <v>5</v>
      </c>
      <c r="F45" s="25">
        <v>30</v>
      </c>
      <c r="G45" s="5">
        <v>203296</v>
      </c>
      <c r="H45" s="12"/>
      <c r="I45" s="2"/>
    </row>
    <row r="46" spans="1:9" x14ac:dyDescent="0.3">
      <c r="A46" s="1"/>
      <c r="B46" s="109" t="s">
        <v>924</v>
      </c>
      <c r="C46" s="2" t="s">
        <v>925</v>
      </c>
      <c r="D46" s="25">
        <v>-7.47</v>
      </c>
      <c r="E46" s="25">
        <v>-1.5</v>
      </c>
      <c r="F46" s="25">
        <v>-8.9700000000000006</v>
      </c>
      <c r="G46" s="5" t="s">
        <v>926</v>
      </c>
      <c r="H46" s="12"/>
      <c r="I46" s="2"/>
    </row>
    <row r="47" spans="1:9" x14ac:dyDescent="0.3">
      <c r="A47" s="1"/>
      <c r="B47" s="109" t="s">
        <v>927</v>
      </c>
      <c r="C47" s="2" t="s">
        <v>928</v>
      </c>
      <c r="D47" s="25">
        <v>432.25</v>
      </c>
      <c r="E47" s="25">
        <v>86.45</v>
      </c>
      <c r="F47" s="25">
        <v>518.70000000000005</v>
      </c>
      <c r="G47" s="5">
        <v>203295</v>
      </c>
      <c r="H47" s="12"/>
      <c r="I47" s="2"/>
    </row>
    <row r="48" spans="1:9" x14ac:dyDescent="0.3">
      <c r="A48" s="1"/>
      <c r="B48" s="2"/>
      <c r="C48" s="2"/>
      <c r="D48" s="13">
        <f>SUM(D44:D47)</f>
        <v>474.78</v>
      </c>
      <c r="E48" s="13">
        <f>SUM(E44:E47)</f>
        <v>94.95</v>
      </c>
      <c r="F48" s="13">
        <f>SUM(F44:F47)</f>
        <v>569.73</v>
      </c>
      <c r="H48" s="12"/>
      <c r="I48" s="2"/>
    </row>
    <row r="49" spans="1:9" x14ac:dyDescent="0.3">
      <c r="A49" s="1"/>
      <c r="B49" s="494" t="s">
        <v>53</v>
      </c>
      <c r="C49" s="495"/>
      <c r="D49" s="25"/>
      <c r="E49" s="25"/>
      <c r="F49" s="25"/>
      <c r="G49" s="5"/>
      <c r="H49" s="1"/>
      <c r="I49" s="2" t="s">
        <v>10</v>
      </c>
    </row>
    <row r="50" spans="1:9" x14ac:dyDescent="0.3">
      <c r="A50" s="1"/>
      <c r="B50" s="109"/>
      <c r="C50" s="109"/>
      <c r="D50" s="25"/>
      <c r="E50" s="25"/>
      <c r="F50" s="25"/>
      <c r="G50" s="5"/>
      <c r="H50" s="1"/>
      <c r="I50" s="2"/>
    </row>
    <row r="51" spans="1:9" x14ac:dyDescent="0.3">
      <c r="A51" s="1"/>
      <c r="B51" s="2"/>
      <c r="C51" s="2"/>
      <c r="D51" s="13">
        <f>SUM(D49:D50)</f>
        <v>0</v>
      </c>
      <c r="E51" s="13">
        <f>SUM(E49:E50)</f>
        <v>0</v>
      </c>
      <c r="F51" s="13">
        <f>SUM(F49:F50)</f>
        <v>0</v>
      </c>
      <c r="G51" s="5"/>
      <c r="H51" s="1"/>
      <c r="I51" s="2"/>
    </row>
    <row r="52" spans="1:9" x14ac:dyDescent="0.3">
      <c r="A52" s="1"/>
      <c r="B52" s="108" t="s">
        <v>54</v>
      </c>
      <c r="C52" s="2"/>
      <c r="D52" s="25"/>
      <c r="E52" s="25"/>
      <c r="F52" s="25"/>
      <c r="G52" s="5"/>
      <c r="H52" s="1"/>
      <c r="I52" s="2"/>
    </row>
    <row r="53" spans="1:9" x14ac:dyDescent="0.3">
      <c r="A53" s="1"/>
      <c r="B53" s="109" t="s">
        <v>921</v>
      </c>
      <c r="C53" s="2" t="s">
        <v>929</v>
      </c>
      <c r="D53" s="25">
        <v>986</v>
      </c>
      <c r="E53" s="25">
        <v>197.2</v>
      </c>
      <c r="F53" s="25">
        <v>1183.2</v>
      </c>
      <c r="G53" s="5">
        <v>203296</v>
      </c>
      <c r="H53" s="12"/>
      <c r="I53" s="2"/>
    </row>
    <row r="54" spans="1:9" x14ac:dyDescent="0.3">
      <c r="A54" s="1"/>
      <c r="B54" s="2" t="s">
        <v>921</v>
      </c>
      <c r="C54" s="2" t="s">
        <v>930</v>
      </c>
      <c r="D54" s="25">
        <v>986</v>
      </c>
      <c r="E54" s="25">
        <v>197.2</v>
      </c>
      <c r="F54" s="25">
        <v>1183.2</v>
      </c>
      <c r="G54" s="5">
        <v>203296</v>
      </c>
      <c r="H54" s="1"/>
      <c r="I54" s="2"/>
    </row>
    <row r="55" spans="1:9" ht="15" thickBot="1" x14ac:dyDescent="0.35">
      <c r="A55" s="1"/>
      <c r="B55" s="2"/>
      <c r="C55" s="2"/>
      <c r="D55" s="111">
        <f>SUM(D53:D54)</f>
        <v>1972</v>
      </c>
      <c r="E55" s="111">
        <f>SUM(E53:E54)</f>
        <v>394.4</v>
      </c>
      <c r="F55" s="111">
        <f>SUM(F53:F54)</f>
        <v>2366.4</v>
      </c>
      <c r="G55" s="5"/>
      <c r="H55" s="1"/>
      <c r="I55" s="2"/>
    </row>
    <row r="56" spans="1:9" ht="15" thickTop="1" x14ac:dyDescent="0.3">
      <c r="A56" s="1"/>
      <c r="B56" s="2"/>
      <c r="C56" s="2"/>
      <c r="D56" s="25"/>
      <c r="E56" s="25"/>
      <c r="F56" s="25"/>
      <c r="G56" s="5"/>
      <c r="H56" s="1"/>
      <c r="I56" s="2"/>
    </row>
    <row r="57" spans="1:9" x14ac:dyDescent="0.3">
      <c r="A57" s="1"/>
      <c r="B57" s="108" t="s">
        <v>56</v>
      </c>
      <c r="C57" s="2"/>
      <c r="D57" s="25"/>
      <c r="E57" s="25"/>
      <c r="F57" s="25"/>
      <c r="G57" s="5"/>
      <c r="H57" s="1"/>
      <c r="I57" s="2"/>
    </row>
    <row r="58" spans="1:9" x14ac:dyDescent="0.3">
      <c r="A58" s="1"/>
      <c r="B58" s="109"/>
      <c r="C58" s="2"/>
      <c r="D58" s="25"/>
      <c r="E58" s="25"/>
      <c r="F58" s="25"/>
      <c r="G58" s="5"/>
      <c r="H58" s="1"/>
      <c r="I58" s="2"/>
    </row>
    <row r="59" spans="1:9" s="91" customFormat="1" ht="13.25" thickBot="1" x14ac:dyDescent="0.3">
      <c r="A59" s="1"/>
      <c r="B59" s="109"/>
      <c r="C59" s="21"/>
      <c r="D59" s="111">
        <v>79</v>
      </c>
      <c r="E59" s="111">
        <v>15.8</v>
      </c>
      <c r="F59" s="111">
        <f>D59+E59</f>
        <v>94.8</v>
      </c>
      <c r="G59" s="5"/>
      <c r="H59" s="12"/>
    </row>
    <row r="60" spans="1:9" ht="15" thickTop="1" x14ac:dyDescent="0.3">
      <c r="A60" s="1"/>
      <c r="B60" s="66"/>
      <c r="C60" s="67"/>
      <c r="D60" s="25"/>
      <c r="E60" s="25"/>
      <c r="F60" s="25"/>
      <c r="G60" s="5"/>
      <c r="H60" s="1"/>
      <c r="I60" s="2"/>
    </row>
    <row r="61" spans="1:9" x14ac:dyDescent="0.3">
      <c r="A61" s="1"/>
      <c r="B61" s="108" t="s">
        <v>57</v>
      </c>
      <c r="C61" s="2"/>
      <c r="D61" s="25"/>
      <c r="E61" s="25"/>
      <c r="F61" s="25"/>
      <c r="G61" s="5"/>
      <c r="H61" s="1"/>
      <c r="I61" s="2"/>
    </row>
    <row r="62" spans="1:9" x14ac:dyDescent="0.3">
      <c r="A62" s="1"/>
      <c r="B62" s="2"/>
      <c r="C62" s="2"/>
      <c r="D62" s="13">
        <f>SUM(D61)</f>
        <v>0</v>
      </c>
      <c r="E62" s="13">
        <f>SUM(E61)</f>
        <v>0</v>
      </c>
      <c r="F62" s="13">
        <f>SUM(F61)</f>
        <v>0</v>
      </c>
      <c r="G62" s="5"/>
      <c r="H62" s="1"/>
      <c r="I62" s="2"/>
    </row>
    <row r="63" spans="1:9" x14ac:dyDescent="0.3">
      <c r="A63" s="1"/>
      <c r="B63" s="108" t="s">
        <v>60</v>
      </c>
      <c r="C63" s="109"/>
      <c r="D63" s="14"/>
      <c r="E63" s="14"/>
      <c r="F63" s="14"/>
      <c r="G63" s="5"/>
      <c r="H63" s="1"/>
      <c r="I63" s="2"/>
    </row>
    <row r="64" spans="1:9" x14ac:dyDescent="0.3">
      <c r="A64" s="1"/>
      <c r="B64" s="109" t="s">
        <v>3</v>
      </c>
      <c r="C64" s="109" t="s">
        <v>898</v>
      </c>
      <c r="D64" s="14">
        <v>524</v>
      </c>
      <c r="E64" s="14"/>
      <c r="F64" s="14">
        <v>524</v>
      </c>
      <c r="G64" s="5" t="s">
        <v>5</v>
      </c>
      <c r="H64" s="1"/>
      <c r="I64" s="2"/>
    </row>
    <row r="65" spans="1:9" x14ac:dyDescent="0.3">
      <c r="A65" s="1"/>
      <c r="B65" s="109" t="s">
        <v>6</v>
      </c>
      <c r="C65" s="2" t="s">
        <v>931</v>
      </c>
      <c r="D65" s="11">
        <v>46.2</v>
      </c>
      <c r="E65" s="11">
        <v>9.24</v>
      </c>
      <c r="F65" s="11">
        <v>55.44</v>
      </c>
      <c r="G65" s="5" t="s">
        <v>5</v>
      </c>
      <c r="H65" s="12"/>
      <c r="I65" s="2"/>
    </row>
    <row r="66" spans="1:9" x14ac:dyDescent="0.3">
      <c r="A66" s="1"/>
      <c r="B66" s="109" t="s">
        <v>6</v>
      </c>
      <c r="C66" s="109" t="s">
        <v>932</v>
      </c>
      <c r="D66" s="11">
        <v>20.36</v>
      </c>
      <c r="E66" s="11">
        <v>4.07</v>
      </c>
      <c r="F66" s="11">
        <v>24.43</v>
      </c>
      <c r="G66" s="5" t="s">
        <v>5</v>
      </c>
      <c r="H66" s="12"/>
      <c r="I66" s="2"/>
    </row>
    <row r="67" spans="1:9" x14ac:dyDescent="0.3">
      <c r="A67" s="1"/>
      <c r="B67" s="109" t="s">
        <v>686</v>
      </c>
      <c r="C67" s="2" t="s">
        <v>933</v>
      </c>
      <c r="D67" s="11">
        <v>410</v>
      </c>
      <c r="E67" s="11">
        <v>82</v>
      </c>
      <c r="F67" s="14">
        <v>492</v>
      </c>
      <c r="G67" s="5">
        <v>203294</v>
      </c>
      <c r="H67" s="12"/>
      <c r="I67" s="2"/>
    </row>
    <row r="68" spans="1:9" x14ac:dyDescent="0.3">
      <c r="A68" s="1"/>
      <c r="B68" s="109"/>
      <c r="C68" s="2"/>
      <c r="D68" s="11"/>
      <c r="E68" s="11"/>
      <c r="F68" s="14"/>
      <c r="G68" s="5"/>
      <c r="H68" s="12"/>
      <c r="I68" s="2"/>
    </row>
    <row r="69" spans="1:9" x14ac:dyDescent="0.3">
      <c r="A69" s="1"/>
      <c r="B69" s="2"/>
      <c r="C69" s="2"/>
      <c r="D69" s="13">
        <f>SUM(D64:D67)</f>
        <v>1000.5600000000001</v>
      </c>
      <c r="E69" s="13">
        <f>SUM(E64:E67)</f>
        <v>95.31</v>
      </c>
      <c r="F69" s="13">
        <f>SUM(F64:F67)</f>
        <v>1095.8699999999999</v>
      </c>
      <c r="G69" s="5"/>
      <c r="H69" s="12"/>
      <c r="I69" s="2"/>
    </row>
    <row r="70" spans="1:9" x14ac:dyDescent="0.3">
      <c r="A70" s="1"/>
      <c r="B70" s="2"/>
      <c r="C70" s="2"/>
      <c r="D70" s="25"/>
      <c r="E70" s="25"/>
      <c r="F70" s="25"/>
      <c r="G70" s="5"/>
      <c r="H70" s="1"/>
      <c r="I70" s="2"/>
    </row>
    <row r="71" spans="1:9" x14ac:dyDescent="0.3">
      <c r="A71" s="1"/>
      <c r="B71" s="108" t="s">
        <v>63</v>
      </c>
      <c r="C71" s="2"/>
      <c r="D71" s="14"/>
      <c r="E71" s="14"/>
      <c r="F71" s="14"/>
      <c r="G71" s="5"/>
      <c r="H71" s="1"/>
      <c r="I71" s="2"/>
    </row>
    <row r="72" spans="1:9" x14ac:dyDescent="0.3">
      <c r="A72" s="1"/>
      <c r="B72" s="109" t="s">
        <v>3</v>
      </c>
      <c r="C72" s="2" t="s">
        <v>898</v>
      </c>
      <c r="D72" s="14">
        <v>348</v>
      </c>
      <c r="E72" s="14"/>
      <c r="F72" s="14">
        <v>348</v>
      </c>
      <c r="G72" s="5" t="s">
        <v>5</v>
      </c>
      <c r="H72" s="1"/>
      <c r="I72" s="2"/>
    </row>
    <row r="73" spans="1:9" x14ac:dyDescent="0.3">
      <c r="A73" s="1"/>
      <c r="B73" s="109" t="s">
        <v>3</v>
      </c>
      <c r="C73" s="2" t="s">
        <v>898</v>
      </c>
      <c r="D73" s="14">
        <v>161</v>
      </c>
      <c r="E73" s="14"/>
      <c r="F73" s="14">
        <v>161</v>
      </c>
      <c r="G73" s="5" t="s">
        <v>5</v>
      </c>
      <c r="H73" s="1"/>
      <c r="I73" s="2"/>
    </row>
    <row r="74" spans="1:9" x14ac:dyDescent="0.3">
      <c r="A74" s="1"/>
      <c r="B74" s="109" t="s">
        <v>3</v>
      </c>
      <c r="C74" s="2" t="s">
        <v>898</v>
      </c>
      <c r="D74" s="14">
        <v>96</v>
      </c>
      <c r="E74" s="14"/>
      <c r="F74" s="14">
        <v>96</v>
      </c>
      <c r="G74" s="5" t="s">
        <v>5</v>
      </c>
      <c r="H74" s="1"/>
      <c r="I74" s="2"/>
    </row>
    <row r="75" spans="1:9" x14ac:dyDescent="0.3">
      <c r="A75" s="1"/>
      <c r="B75" s="109" t="s">
        <v>653</v>
      </c>
      <c r="C75" s="2" t="s">
        <v>934</v>
      </c>
      <c r="D75" s="11">
        <v>18.03</v>
      </c>
      <c r="E75" s="11">
        <v>3.61</v>
      </c>
      <c r="F75" s="11">
        <v>21.64</v>
      </c>
      <c r="G75" s="5" t="s">
        <v>5</v>
      </c>
      <c r="H75" s="1"/>
      <c r="I75" s="2"/>
    </row>
    <row r="76" spans="1:9" x14ac:dyDescent="0.3">
      <c r="A76" s="1"/>
      <c r="B76" s="109" t="s">
        <v>921</v>
      </c>
      <c r="C76" s="2" t="s">
        <v>935</v>
      </c>
      <c r="D76" s="11">
        <v>350</v>
      </c>
      <c r="E76" s="11">
        <v>70</v>
      </c>
      <c r="F76" s="11">
        <v>420</v>
      </c>
      <c r="G76" s="23">
        <v>203296</v>
      </c>
      <c r="H76" s="12"/>
      <c r="I76" s="2"/>
    </row>
    <row r="77" spans="1:9" x14ac:dyDescent="0.3">
      <c r="A77" s="1"/>
      <c r="B77" s="109" t="s">
        <v>921</v>
      </c>
      <c r="C77" s="2" t="s">
        <v>936</v>
      </c>
      <c r="D77" s="11">
        <v>350</v>
      </c>
      <c r="E77" s="11">
        <v>70</v>
      </c>
      <c r="F77" s="11">
        <v>420</v>
      </c>
      <c r="G77" s="23">
        <v>203296</v>
      </c>
      <c r="H77" s="12"/>
      <c r="I77" s="2"/>
    </row>
    <row r="78" spans="1:9" x14ac:dyDescent="0.3">
      <c r="A78" s="1"/>
      <c r="B78" s="109" t="s">
        <v>937</v>
      </c>
      <c r="C78" s="2"/>
      <c r="D78" s="11">
        <v>9557</v>
      </c>
      <c r="E78" s="11"/>
      <c r="F78" s="11">
        <v>9557</v>
      </c>
      <c r="G78" s="23" t="s">
        <v>5</v>
      </c>
      <c r="H78" s="12"/>
      <c r="I78" s="2"/>
    </row>
    <row r="79" spans="1:9" x14ac:dyDescent="0.3">
      <c r="A79" s="1"/>
      <c r="B79" s="109"/>
      <c r="C79" s="2"/>
      <c r="D79" s="11"/>
      <c r="E79" s="11"/>
      <c r="F79" s="11"/>
      <c r="G79" s="23"/>
      <c r="H79" s="12"/>
      <c r="I79" s="2"/>
    </row>
    <row r="80" spans="1:9" x14ac:dyDescent="0.3">
      <c r="A80" s="1"/>
      <c r="B80" s="24"/>
      <c r="C80" s="20"/>
      <c r="D80" s="13">
        <f>SUM(D72:D78)</f>
        <v>10880.03</v>
      </c>
      <c r="E80" s="13">
        <f>SUM(E72:E79)</f>
        <v>143.61000000000001</v>
      </c>
      <c r="F80" s="13">
        <f>SUM(F72:F79)</f>
        <v>11023.64</v>
      </c>
      <c r="G80" s="5"/>
      <c r="H80" s="1"/>
      <c r="I80" s="2"/>
    </row>
    <row r="81" spans="1:9" x14ac:dyDescent="0.3">
      <c r="A81" s="1"/>
      <c r="B81" s="27" t="s">
        <v>66</v>
      </c>
      <c r="C81" s="20"/>
      <c r="D81" s="25"/>
      <c r="E81" s="25"/>
      <c r="F81" s="25"/>
      <c r="G81" s="5"/>
      <c r="H81" s="1"/>
      <c r="I81" s="2"/>
    </row>
    <row r="82" spans="1:9" x14ac:dyDescent="0.3">
      <c r="A82" s="1"/>
      <c r="B82" s="24" t="s">
        <v>472</v>
      </c>
      <c r="C82" s="28" t="s">
        <v>938</v>
      </c>
      <c r="D82" s="25">
        <v>313.33</v>
      </c>
      <c r="E82" s="25">
        <v>62.67</v>
      </c>
      <c r="F82" s="25">
        <v>376</v>
      </c>
      <c r="G82" s="5">
        <v>203297</v>
      </c>
      <c r="H82" s="1"/>
      <c r="I82" s="2"/>
    </row>
    <row r="83" spans="1:9" x14ac:dyDescent="0.3">
      <c r="A83" s="1"/>
      <c r="B83" s="24"/>
      <c r="C83" s="20"/>
      <c r="D83" s="13">
        <f>SUM(D82)</f>
        <v>313.33</v>
      </c>
      <c r="E83" s="13">
        <f>SUM(E82)</f>
        <v>62.67</v>
      </c>
      <c r="F83" s="13">
        <f>SUM(F82)</f>
        <v>376</v>
      </c>
      <c r="G83" s="5"/>
      <c r="H83" s="1"/>
      <c r="I83" s="2"/>
    </row>
    <row r="84" spans="1:9" x14ac:dyDescent="0.3">
      <c r="A84" s="1"/>
      <c r="B84" s="29" t="s">
        <v>69</v>
      </c>
      <c r="C84" s="20"/>
      <c r="D84" s="25"/>
      <c r="E84" s="25"/>
      <c r="F84" s="25"/>
      <c r="G84" s="5"/>
      <c r="H84" s="1"/>
      <c r="I84" s="2"/>
    </row>
    <row r="85" spans="1:9" x14ac:dyDescent="0.3">
      <c r="A85" s="1"/>
      <c r="B85" s="24"/>
      <c r="C85" s="28"/>
      <c r="D85" s="25"/>
      <c r="E85" s="25"/>
      <c r="F85" s="25"/>
      <c r="G85" s="5"/>
      <c r="H85" s="1"/>
      <c r="I85" s="2"/>
    </row>
    <row r="86" spans="1:9" x14ac:dyDescent="0.3">
      <c r="A86" s="1"/>
      <c r="B86" s="24"/>
      <c r="C86" s="20"/>
      <c r="D86" s="13">
        <f>SUM(D85:D85)</f>
        <v>0</v>
      </c>
      <c r="E86" s="13">
        <f>SUM(E85:E85)</f>
        <v>0</v>
      </c>
      <c r="F86" s="13">
        <f>SUM(F85:F85)</f>
        <v>0</v>
      </c>
      <c r="G86" s="5"/>
      <c r="H86" s="1"/>
      <c r="I86" s="2"/>
    </row>
    <row r="87" spans="1:9" x14ac:dyDescent="0.3">
      <c r="A87" s="1"/>
      <c r="B87" s="108" t="s">
        <v>72</v>
      </c>
      <c r="C87" s="21"/>
      <c r="D87" s="14"/>
      <c r="E87" s="14"/>
      <c r="F87" s="14"/>
      <c r="G87" s="17"/>
      <c r="H87" s="1"/>
      <c r="I87" s="2"/>
    </row>
    <row r="88" spans="1:9" x14ac:dyDescent="0.3">
      <c r="A88" s="1"/>
      <c r="B88" s="109" t="s">
        <v>70</v>
      </c>
      <c r="C88" s="2" t="s">
        <v>324</v>
      </c>
      <c r="D88" s="97">
        <v>210.98</v>
      </c>
      <c r="E88" s="98">
        <v>42.2</v>
      </c>
      <c r="F88" s="98">
        <v>253.18</v>
      </c>
      <c r="G88" s="17">
        <v>203298</v>
      </c>
      <c r="H88" s="1"/>
      <c r="I88" s="2"/>
    </row>
    <row r="89" spans="1:9" x14ac:dyDescent="0.3">
      <c r="A89" s="1"/>
      <c r="B89" s="109"/>
      <c r="C89" s="55" t="s">
        <v>139</v>
      </c>
      <c r="D89" s="97"/>
      <c r="E89" s="98"/>
      <c r="F89" s="98"/>
      <c r="G89" s="17"/>
      <c r="H89" s="1"/>
      <c r="I89" s="2"/>
    </row>
    <row r="90" spans="1:9" x14ac:dyDescent="0.3">
      <c r="A90" s="1"/>
      <c r="B90" s="109" t="s">
        <v>321</v>
      </c>
      <c r="C90" s="2" t="s">
        <v>322</v>
      </c>
      <c r="D90" s="26">
        <v>1000</v>
      </c>
      <c r="E90" s="26"/>
      <c r="F90" s="26">
        <v>1000</v>
      </c>
      <c r="G90" s="17">
        <v>203299</v>
      </c>
      <c r="H90" s="1"/>
      <c r="I90" s="2"/>
    </row>
    <row r="91" spans="1:9" x14ac:dyDescent="0.3">
      <c r="A91" s="1"/>
      <c r="B91" s="109"/>
      <c r="C91" s="2" t="s">
        <v>323</v>
      </c>
      <c r="D91" s="4"/>
      <c r="E91" s="4"/>
      <c r="F91" s="4"/>
      <c r="G91" s="5"/>
      <c r="H91" s="1"/>
      <c r="I91" s="2"/>
    </row>
    <row r="92" spans="1:9" x14ac:dyDescent="0.3">
      <c r="A92" s="1"/>
      <c r="B92" s="109"/>
      <c r="C92" s="2"/>
      <c r="D92" s="99">
        <f>SUM(D88:D88)</f>
        <v>210.98</v>
      </c>
      <c r="E92" s="99">
        <f>SUM(E88:E88)</f>
        <v>42.2</v>
      </c>
      <c r="F92" s="99">
        <f>SUM(F88:F88)</f>
        <v>253.18</v>
      </c>
      <c r="G92" s="5"/>
      <c r="H92" s="12"/>
      <c r="I92" s="2"/>
    </row>
    <row r="93" spans="1:9" x14ac:dyDescent="0.3">
      <c r="A93" s="1"/>
      <c r="B93" s="109"/>
      <c r="C93" s="2"/>
      <c r="D93" s="14"/>
      <c r="E93" s="14"/>
      <c r="F93" s="14"/>
      <c r="G93" s="5"/>
      <c r="H93" s="12"/>
      <c r="I93" s="2"/>
    </row>
    <row r="94" spans="1:9" x14ac:dyDescent="0.3">
      <c r="A94" s="1"/>
      <c r="B94" s="108"/>
      <c r="C94" s="21"/>
      <c r="G94" s="5"/>
      <c r="H94" s="12"/>
      <c r="I94" s="2"/>
    </row>
    <row r="95" spans="1:9" x14ac:dyDescent="0.3">
      <c r="A95" s="1"/>
      <c r="B95" s="30" t="s">
        <v>73</v>
      </c>
      <c r="C95" s="30"/>
      <c r="G95" s="5"/>
      <c r="H95" s="1"/>
      <c r="I95" s="2"/>
    </row>
    <row r="96" spans="1:9" x14ac:dyDescent="0.3">
      <c r="A96" s="1"/>
      <c r="B96" s="109" t="s">
        <v>653</v>
      </c>
      <c r="C96" s="2" t="s">
        <v>939</v>
      </c>
      <c r="D96" s="11">
        <v>21.65</v>
      </c>
      <c r="E96" s="11">
        <v>4.33</v>
      </c>
      <c r="F96" s="11">
        <v>25.98</v>
      </c>
      <c r="G96" s="5" t="s">
        <v>5</v>
      </c>
      <c r="H96" s="1"/>
      <c r="I96" s="2"/>
    </row>
    <row r="97" spans="1:9" x14ac:dyDescent="0.3">
      <c r="A97" s="1"/>
      <c r="B97" s="109"/>
      <c r="C97" s="2"/>
      <c r="D97" s="11"/>
      <c r="E97" s="11"/>
      <c r="F97" s="11"/>
      <c r="G97" s="5"/>
      <c r="H97" s="1"/>
      <c r="I97" s="2"/>
    </row>
    <row r="98" spans="1:9" x14ac:dyDescent="0.3">
      <c r="A98" s="1"/>
      <c r="B98" s="109"/>
      <c r="C98" s="2"/>
      <c r="D98" s="11"/>
      <c r="E98" s="11"/>
      <c r="F98" s="11"/>
      <c r="G98" s="5"/>
      <c r="H98" s="1"/>
      <c r="I98" s="2"/>
    </row>
    <row r="99" spans="1:9" x14ac:dyDescent="0.3">
      <c r="A99" s="1"/>
      <c r="B99" s="2"/>
      <c r="C99" s="2"/>
      <c r="D99" s="13">
        <f>SUM(D96:D98)</f>
        <v>21.65</v>
      </c>
      <c r="E99" s="13">
        <f>SUM(E96:E98)</f>
        <v>4.33</v>
      </c>
      <c r="F99" s="13">
        <f>SUM(F96:F98)</f>
        <v>25.98</v>
      </c>
      <c r="G99" s="5"/>
      <c r="H99" s="1"/>
      <c r="I99" s="2"/>
    </row>
    <row r="100" spans="1:9" x14ac:dyDescent="0.3">
      <c r="A100" s="1"/>
      <c r="B100" s="2"/>
      <c r="C100" s="2"/>
      <c r="D100" s="31"/>
      <c r="E100" s="31"/>
      <c r="F100" s="31"/>
      <c r="G100" s="5"/>
      <c r="H100" s="1"/>
      <c r="I100" s="2"/>
    </row>
    <row r="101" spans="1:9" x14ac:dyDescent="0.3">
      <c r="A101" s="1"/>
      <c r="B101" s="2"/>
      <c r="C101" s="32" t="s">
        <v>75</v>
      </c>
      <c r="D101" s="13">
        <f>D12+D24+D34+D40+D42+D48+D51+D55+D59+D62+D69+D80+D83+D86+D92+D99</f>
        <v>21725.860000000004</v>
      </c>
      <c r="E101" s="13">
        <f>E12+E24+E34+E40+E42+E48+E51+E55+E59+E62+E69+E80+E83+E86+E92+E99</f>
        <v>1537.32</v>
      </c>
      <c r="F101" s="13">
        <f>F12+F24+F34+F40+F42+F48+F51+F55+F59+F62+F69+F80+F83+F86+F92+F99</f>
        <v>23263.179999999997</v>
      </c>
      <c r="G101" s="5"/>
      <c r="H101" s="1"/>
      <c r="I101" s="2"/>
    </row>
    <row r="102" spans="1:9" x14ac:dyDescent="0.3">
      <c r="A102" s="1"/>
      <c r="B102" s="42"/>
      <c r="C102" s="20"/>
      <c r="D102" s="15"/>
      <c r="E102" s="4"/>
      <c r="F102" s="4"/>
      <c r="G102" s="5"/>
      <c r="H102" s="1"/>
      <c r="I102" s="2"/>
    </row>
    <row r="103" spans="1:9" x14ac:dyDescent="0.3">
      <c r="A103" s="1"/>
      <c r="B103" s="109"/>
      <c r="C103" s="2"/>
      <c r="D103" s="15"/>
      <c r="E103" s="4"/>
      <c r="F103" s="4"/>
      <c r="G103" s="5"/>
      <c r="H103" s="1"/>
      <c r="I103" s="2"/>
    </row>
    <row r="104" spans="1:9" x14ac:dyDescent="0.3">
      <c r="A104" s="1"/>
      <c r="B104" s="56"/>
      <c r="C104" s="2"/>
      <c r="D104" s="15"/>
      <c r="E104" s="4"/>
      <c r="F104" s="4"/>
      <c r="G104" s="5"/>
      <c r="H104" s="1"/>
      <c r="I104" s="2"/>
    </row>
    <row r="105" spans="1:9" x14ac:dyDescent="0.3">
      <c r="A105" s="1"/>
      <c r="B105" s="42"/>
      <c r="C105" s="44"/>
      <c r="D105" s="15"/>
      <c r="E105" s="4"/>
      <c r="F105" s="4"/>
      <c r="G105" s="5"/>
      <c r="H105" s="1"/>
      <c r="I105" s="2"/>
    </row>
    <row r="106" spans="1:9" x14ac:dyDescent="0.3">
      <c r="A106" s="1"/>
      <c r="B106" s="42"/>
      <c r="C106" s="44"/>
      <c r="D106" s="15"/>
      <c r="E106" s="4"/>
      <c r="F106" s="4"/>
      <c r="G106" s="5"/>
      <c r="H106" s="1"/>
      <c r="I106" s="2"/>
    </row>
    <row r="107" spans="1:9" x14ac:dyDescent="0.3">
      <c r="A107" s="1"/>
      <c r="B107" s="42"/>
      <c r="C107" s="44"/>
      <c r="D107" s="4"/>
      <c r="E107" s="4"/>
      <c r="F107" s="4"/>
      <c r="G107" s="5"/>
      <c r="H107" s="1"/>
      <c r="I107" s="2"/>
    </row>
    <row r="108" spans="1:9" x14ac:dyDescent="0.3">
      <c r="A108" s="1"/>
      <c r="B108" s="42"/>
      <c r="C108" s="44"/>
      <c r="D108" s="4"/>
      <c r="E108" s="4"/>
      <c r="F108" s="4"/>
      <c r="G108" s="5"/>
      <c r="H108" s="1"/>
      <c r="I108" s="2"/>
    </row>
    <row r="109" spans="1:9" x14ac:dyDescent="0.3">
      <c r="A109" s="1"/>
      <c r="B109" s="85"/>
      <c r="C109" s="2"/>
      <c r="D109" s="4"/>
      <c r="E109" s="4"/>
      <c r="F109" s="4"/>
      <c r="G109" s="5"/>
      <c r="H109" s="1"/>
      <c r="I109" s="2"/>
    </row>
    <row r="110" spans="1:9" x14ac:dyDescent="0.3">
      <c r="A110" s="1"/>
      <c r="B110" s="2"/>
      <c r="C110" s="2"/>
      <c r="D110" s="4"/>
      <c r="E110" s="4"/>
      <c r="F110" s="4"/>
      <c r="G110" s="5"/>
      <c r="H110" s="1"/>
      <c r="I110" s="2"/>
    </row>
    <row r="111" spans="1:9" x14ac:dyDescent="0.3">
      <c r="A111" s="1"/>
      <c r="B111" s="2"/>
      <c r="C111" s="2"/>
      <c r="D111" s="4"/>
      <c r="E111" s="4"/>
      <c r="F111" s="4"/>
      <c r="G111" s="5"/>
      <c r="H111" s="1"/>
      <c r="I111" s="2"/>
    </row>
    <row r="112" spans="1:9" x14ac:dyDescent="0.3">
      <c r="A112" s="1"/>
      <c r="B112" s="2"/>
      <c r="C112" s="2"/>
      <c r="D112" s="4"/>
      <c r="E112" s="4"/>
      <c r="F112" s="4"/>
      <c r="G112" s="5"/>
      <c r="H112" s="1"/>
      <c r="I112" s="2"/>
    </row>
    <row r="113" spans="1:9" x14ac:dyDescent="0.3">
      <c r="A113" s="1"/>
      <c r="B113" s="2"/>
      <c r="C113" s="2"/>
      <c r="D113" s="4"/>
      <c r="E113" s="4"/>
      <c r="F113" s="4"/>
      <c r="G113" s="5"/>
      <c r="H113" s="1"/>
      <c r="I113" s="2"/>
    </row>
    <row r="114" spans="1:9" x14ac:dyDescent="0.3">
      <c r="A114" s="1"/>
      <c r="B114" s="2"/>
      <c r="C114" s="2"/>
      <c r="D114" s="4"/>
      <c r="E114" s="4"/>
      <c r="F114" s="4"/>
      <c r="H114" s="1"/>
      <c r="I114" s="2"/>
    </row>
    <row r="115" spans="1:9" x14ac:dyDescent="0.3">
      <c r="A115" s="1"/>
      <c r="B115" s="2"/>
      <c r="C115" s="2"/>
      <c r="D115" s="4"/>
      <c r="E115" s="4"/>
      <c r="F115" s="4"/>
    </row>
    <row r="116" spans="1:9" x14ac:dyDescent="0.3">
      <c r="B116" s="2"/>
      <c r="C116" s="2"/>
      <c r="D116" s="4"/>
      <c r="E116" s="4"/>
      <c r="F116" s="4"/>
    </row>
    <row r="117" spans="1:9" x14ac:dyDescent="0.3">
      <c r="B117" s="2"/>
      <c r="C117" s="2"/>
    </row>
    <row r="118" spans="1:9" x14ac:dyDescent="0.3">
      <c r="B118" s="2"/>
      <c r="C118" s="2"/>
    </row>
  </sheetData>
  <mergeCells count="2">
    <mergeCell ref="B1:G1"/>
    <mergeCell ref="B49:C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A43" sqref="A43"/>
    </sheetView>
  </sheetViews>
  <sheetFormatPr defaultRowHeight="14.4" x14ac:dyDescent="0.3"/>
  <cols>
    <col min="1" max="1" width="28.59765625" customWidth="1"/>
    <col min="2" max="2" width="43.59765625" bestFit="1" customWidth="1"/>
    <col min="3" max="3" width="11.296875" bestFit="1" customWidth="1"/>
    <col min="4" max="4" width="11.69921875" customWidth="1"/>
    <col min="5" max="5" width="13.8984375" customWidth="1"/>
    <col min="6" max="6" width="10.296875" style="110" customWidth="1"/>
    <col min="256" max="256" width="3.8984375" bestFit="1" customWidth="1"/>
    <col min="257" max="257" width="28.59765625" customWidth="1"/>
    <col min="258" max="258" width="43.59765625" bestFit="1" customWidth="1"/>
    <col min="259" max="259" width="11.296875" bestFit="1" customWidth="1"/>
    <col min="260" max="260" width="11.69921875" customWidth="1"/>
    <col min="261" max="261" width="13.8984375" customWidth="1"/>
    <col min="262" max="262" width="10.296875" customWidth="1"/>
    <col min="512" max="512" width="3.8984375" bestFit="1" customWidth="1"/>
    <col min="513" max="513" width="28.59765625" customWidth="1"/>
    <col min="514" max="514" width="43.59765625" bestFit="1" customWidth="1"/>
    <col min="515" max="515" width="11.296875" bestFit="1" customWidth="1"/>
    <col min="516" max="516" width="11.69921875" customWidth="1"/>
    <col min="517" max="517" width="13.8984375" customWidth="1"/>
    <col min="518" max="518" width="10.296875" customWidth="1"/>
    <col min="768" max="768" width="3.8984375" bestFit="1" customWidth="1"/>
    <col min="769" max="769" width="28.59765625" customWidth="1"/>
    <col min="770" max="770" width="43.59765625" bestFit="1" customWidth="1"/>
    <col min="771" max="771" width="11.296875" bestFit="1" customWidth="1"/>
    <col min="772" max="772" width="11.69921875" customWidth="1"/>
    <col min="773" max="773" width="13.8984375" customWidth="1"/>
    <col min="774" max="774" width="10.296875" customWidth="1"/>
    <col min="1024" max="1024" width="3.8984375" bestFit="1" customWidth="1"/>
    <col min="1025" max="1025" width="28.59765625" customWidth="1"/>
    <col min="1026" max="1026" width="43.59765625" bestFit="1" customWidth="1"/>
    <col min="1027" max="1027" width="11.296875" bestFit="1" customWidth="1"/>
    <col min="1028" max="1028" width="11.69921875" customWidth="1"/>
    <col min="1029" max="1029" width="13.8984375" customWidth="1"/>
    <col min="1030" max="1030" width="10.296875" customWidth="1"/>
    <col min="1280" max="1280" width="3.8984375" bestFit="1" customWidth="1"/>
    <col min="1281" max="1281" width="28.59765625" customWidth="1"/>
    <col min="1282" max="1282" width="43.59765625" bestFit="1" customWidth="1"/>
    <col min="1283" max="1283" width="11.296875" bestFit="1" customWidth="1"/>
    <col min="1284" max="1284" width="11.69921875" customWidth="1"/>
    <col min="1285" max="1285" width="13.8984375" customWidth="1"/>
    <col min="1286" max="1286" width="10.296875" customWidth="1"/>
    <col min="1536" max="1536" width="3.8984375" bestFit="1" customWidth="1"/>
    <col min="1537" max="1537" width="28.59765625" customWidth="1"/>
    <col min="1538" max="1538" width="43.59765625" bestFit="1" customWidth="1"/>
    <col min="1539" max="1539" width="11.296875" bestFit="1" customWidth="1"/>
    <col min="1540" max="1540" width="11.69921875" customWidth="1"/>
    <col min="1541" max="1541" width="13.8984375" customWidth="1"/>
    <col min="1542" max="1542" width="10.296875" customWidth="1"/>
    <col min="1792" max="1792" width="3.8984375" bestFit="1" customWidth="1"/>
    <col min="1793" max="1793" width="28.59765625" customWidth="1"/>
    <col min="1794" max="1794" width="43.59765625" bestFit="1" customWidth="1"/>
    <col min="1795" max="1795" width="11.296875" bestFit="1" customWidth="1"/>
    <col min="1796" max="1796" width="11.69921875" customWidth="1"/>
    <col min="1797" max="1797" width="13.8984375" customWidth="1"/>
    <col min="1798" max="1798" width="10.296875" customWidth="1"/>
    <col min="2048" max="2048" width="3.8984375" bestFit="1" customWidth="1"/>
    <col min="2049" max="2049" width="28.59765625" customWidth="1"/>
    <col min="2050" max="2050" width="43.59765625" bestFit="1" customWidth="1"/>
    <col min="2051" max="2051" width="11.296875" bestFit="1" customWidth="1"/>
    <col min="2052" max="2052" width="11.69921875" customWidth="1"/>
    <col min="2053" max="2053" width="13.8984375" customWidth="1"/>
    <col min="2054" max="2054" width="10.296875" customWidth="1"/>
    <col min="2304" max="2304" width="3.8984375" bestFit="1" customWidth="1"/>
    <col min="2305" max="2305" width="28.59765625" customWidth="1"/>
    <col min="2306" max="2306" width="43.59765625" bestFit="1" customWidth="1"/>
    <col min="2307" max="2307" width="11.296875" bestFit="1" customWidth="1"/>
    <col min="2308" max="2308" width="11.69921875" customWidth="1"/>
    <col min="2309" max="2309" width="13.8984375" customWidth="1"/>
    <col min="2310" max="2310" width="10.296875" customWidth="1"/>
    <col min="2560" max="2560" width="3.8984375" bestFit="1" customWidth="1"/>
    <col min="2561" max="2561" width="28.59765625" customWidth="1"/>
    <col min="2562" max="2562" width="43.59765625" bestFit="1" customWidth="1"/>
    <col min="2563" max="2563" width="11.296875" bestFit="1" customWidth="1"/>
    <col min="2564" max="2564" width="11.69921875" customWidth="1"/>
    <col min="2565" max="2565" width="13.8984375" customWidth="1"/>
    <col min="2566" max="2566" width="10.296875" customWidth="1"/>
    <col min="2816" max="2816" width="3.8984375" bestFit="1" customWidth="1"/>
    <col min="2817" max="2817" width="28.59765625" customWidth="1"/>
    <col min="2818" max="2818" width="43.59765625" bestFit="1" customWidth="1"/>
    <col min="2819" max="2819" width="11.296875" bestFit="1" customWidth="1"/>
    <col min="2820" max="2820" width="11.69921875" customWidth="1"/>
    <col min="2821" max="2821" width="13.8984375" customWidth="1"/>
    <col min="2822" max="2822" width="10.296875" customWidth="1"/>
    <col min="3072" max="3072" width="3.8984375" bestFit="1" customWidth="1"/>
    <col min="3073" max="3073" width="28.59765625" customWidth="1"/>
    <col min="3074" max="3074" width="43.59765625" bestFit="1" customWidth="1"/>
    <col min="3075" max="3075" width="11.296875" bestFit="1" customWidth="1"/>
    <col min="3076" max="3076" width="11.69921875" customWidth="1"/>
    <col min="3077" max="3077" width="13.8984375" customWidth="1"/>
    <col min="3078" max="3078" width="10.296875" customWidth="1"/>
    <col min="3328" max="3328" width="3.8984375" bestFit="1" customWidth="1"/>
    <col min="3329" max="3329" width="28.59765625" customWidth="1"/>
    <col min="3330" max="3330" width="43.59765625" bestFit="1" customWidth="1"/>
    <col min="3331" max="3331" width="11.296875" bestFit="1" customWidth="1"/>
    <col min="3332" max="3332" width="11.69921875" customWidth="1"/>
    <col min="3333" max="3333" width="13.8984375" customWidth="1"/>
    <col min="3334" max="3334" width="10.296875" customWidth="1"/>
    <col min="3584" max="3584" width="3.8984375" bestFit="1" customWidth="1"/>
    <col min="3585" max="3585" width="28.59765625" customWidth="1"/>
    <col min="3586" max="3586" width="43.59765625" bestFit="1" customWidth="1"/>
    <col min="3587" max="3587" width="11.296875" bestFit="1" customWidth="1"/>
    <col min="3588" max="3588" width="11.69921875" customWidth="1"/>
    <col min="3589" max="3589" width="13.8984375" customWidth="1"/>
    <col min="3590" max="3590" width="10.296875" customWidth="1"/>
    <col min="3840" max="3840" width="3.8984375" bestFit="1" customWidth="1"/>
    <col min="3841" max="3841" width="28.59765625" customWidth="1"/>
    <col min="3842" max="3842" width="43.59765625" bestFit="1" customWidth="1"/>
    <col min="3843" max="3843" width="11.296875" bestFit="1" customWidth="1"/>
    <col min="3844" max="3844" width="11.69921875" customWidth="1"/>
    <col min="3845" max="3845" width="13.8984375" customWidth="1"/>
    <col min="3846" max="3846" width="10.296875" customWidth="1"/>
    <col min="4096" max="4096" width="3.8984375" bestFit="1" customWidth="1"/>
    <col min="4097" max="4097" width="28.59765625" customWidth="1"/>
    <col min="4098" max="4098" width="43.59765625" bestFit="1" customWidth="1"/>
    <col min="4099" max="4099" width="11.296875" bestFit="1" customWidth="1"/>
    <col min="4100" max="4100" width="11.69921875" customWidth="1"/>
    <col min="4101" max="4101" width="13.8984375" customWidth="1"/>
    <col min="4102" max="4102" width="10.296875" customWidth="1"/>
    <col min="4352" max="4352" width="3.8984375" bestFit="1" customWidth="1"/>
    <col min="4353" max="4353" width="28.59765625" customWidth="1"/>
    <col min="4354" max="4354" width="43.59765625" bestFit="1" customWidth="1"/>
    <col min="4355" max="4355" width="11.296875" bestFit="1" customWidth="1"/>
    <col min="4356" max="4356" width="11.69921875" customWidth="1"/>
    <col min="4357" max="4357" width="13.8984375" customWidth="1"/>
    <col min="4358" max="4358" width="10.296875" customWidth="1"/>
    <col min="4608" max="4608" width="3.8984375" bestFit="1" customWidth="1"/>
    <col min="4609" max="4609" width="28.59765625" customWidth="1"/>
    <col min="4610" max="4610" width="43.59765625" bestFit="1" customWidth="1"/>
    <col min="4611" max="4611" width="11.296875" bestFit="1" customWidth="1"/>
    <col min="4612" max="4612" width="11.69921875" customWidth="1"/>
    <col min="4613" max="4613" width="13.8984375" customWidth="1"/>
    <col min="4614" max="4614" width="10.296875" customWidth="1"/>
    <col min="4864" max="4864" width="3.8984375" bestFit="1" customWidth="1"/>
    <col min="4865" max="4865" width="28.59765625" customWidth="1"/>
    <col min="4866" max="4866" width="43.59765625" bestFit="1" customWidth="1"/>
    <col min="4867" max="4867" width="11.296875" bestFit="1" customWidth="1"/>
    <col min="4868" max="4868" width="11.69921875" customWidth="1"/>
    <col min="4869" max="4869" width="13.8984375" customWidth="1"/>
    <col min="4870" max="4870" width="10.296875" customWidth="1"/>
    <col min="5120" max="5120" width="3.8984375" bestFit="1" customWidth="1"/>
    <col min="5121" max="5121" width="28.59765625" customWidth="1"/>
    <col min="5122" max="5122" width="43.59765625" bestFit="1" customWidth="1"/>
    <col min="5123" max="5123" width="11.296875" bestFit="1" customWidth="1"/>
    <col min="5124" max="5124" width="11.69921875" customWidth="1"/>
    <col min="5125" max="5125" width="13.8984375" customWidth="1"/>
    <col min="5126" max="5126" width="10.296875" customWidth="1"/>
    <col min="5376" max="5376" width="3.8984375" bestFit="1" customWidth="1"/>
    <col min="5377" max="5377" width="28.59765625" customWidth="1"/>
    <col min="5378" max="5378" width="43.59765625" bestFit="1" customWidth="1"/>
    <col min="5379" max="5379" width="11.296875" bestFit="1" customWidth="1"/>
    <col min="5380" max="5380" width="11.69921875" customWidth="1"/>
    <col min="5381" max="5381" width="13.8984375" customWidth="1"/>
    <col min="5382" max="5382" width="10.296875" customWidth="1"/>
    <col min="5632" max="5632" width="3.8984375" bestFit="1" customWidth="1"/>
    <col min="5633" max="5633" width="28.59765625" customWidth="1"/>
    <col min="5634" max="5634" width="43.59765625" bestFit="1" customWidth="1"/>
    <col min="5635" max="5635" width="11.296875" bestFit="1" customWidth="1"/>
    <col min="5636" max="5636" width="11.69921875" customWidth="1"/>
    <col min="5637" max="5637" width="13.8984375" customWidth="1"/>
    <col min="5638" max="5638" width="10.296875" customWidth="1"/>
    <col min="5888" max="5888" width="3.8984375" bestFit="1" customWidth="1"/>
    <col min="5889" max="5889" width="28.59765625" customWidth="1"/>
    <col min="5890" max="5890" width="43.59765625" bestFit="1" customWidth="1"/>
    <col min="5891" max="5891" width="11.296875" bestFit="1" customWidth="1"/>
    <col min="5892" max="5892" width="11.69921875" customWidth="1"/>
    <col min="5893" max="5893" width="13.8984375" customWidth="1"/>
    <col min="5894" max="5894" width="10.296875" customWidth="1"/>
    <col min="6144" max="6144" width="3.8984375" bestFit="1" customWidth="1"/>
    <col min="6145" max="6145" width="28.59765625" customWidth="1"/>
    <col min="6146" max="6146" width="43.59765625" bestFit="1" customWidth="1"/>
    <col min="6147" max="6147" width="11.296875" bestFit="1" customWidth="1"/>
    <col min="6148" max="6148" width="11.69921875" customWidth="1"/>
    <col min="6149" max="6149" width="13.8984375" customWidth="1"/>
    <col min="6150" max="6150" width="10.296875" customWidth="1"/>
    <col min="6400" max="6400" width="3.8984375" bestFit="1" customWidth="1"/>
    <col min="6401" max="6401" width="28.59765625" customWidth="1"/>
    <col min="6402" max="6402" width="43.59765625" bestFit="1" customWidth="1"/>
    <col min="6403" max="6403" width="11.296875" bestFit="1" customWidth="1"/>
    <col min="6404" max="6404" width="11.69921875" customWidth="1"/>
    <col min="6405" max="6405" width="13.8984375" customWidth="1"/>
    <col min="6406" max="6406" width="10.296875" customWidth="1"/>
    <col min="6656" max="6656" width="3.8984375" bestFit="1" customWidth="1"/>
    <col min="6657" max="6657" width="28.59765625" customWidth="1"/>
    <col min="6658" max="6658" width="43.59765625" bestFit="1" customWidth="1"/>
    <col min="6659" max="6659" width="11.296875" bestFit="1" customWidth="1"/>
    <col min="6660" max="6660" width="11.69921875" customWidth="1"/>
    <col min="6661" max="6661" width="13.8984375" customWidth="1"/>
    <col min="6662" max="6662" width="10.296875" customWidth="1"/>
    <col min="6912" max="6912" width="3.8984375" bestFit="1" customWidth="1"/>
    <col min="6913" max="6913" width="28.59765625" customWidth="1"/>
    <col min="6914" max="6914" width="43.59765625" bestFit="1" customWidth="1"/>
    <col min="6915" max="6915" width="11.296875" bestFit="1" customWidth="1"/>
    <col min="6916" max="6916" width="11.69921875" customWidth="1"/>
    <col min="6917" max="6917" width="13.8984375" customWidth="1"/>
    <col min="6918" max="6918" width="10.296875" customWidth="1"/>
    <col min="7168" max="7168" width="3.8984375" bestFit="1" customWidth="1"/>
    <col min="7169" max="7169" width="28.59765625" customWidth="1"/>
    <col min="7170" max="7170" width="43.59765625" bestFit="1" customWidth="1"/>
    <col min="7171" max="7171" width="11.296875" bestFit="1" customWidth="1"/>
    <col min="7172" max="7172" width="11.69921875" customWidth="1"/>
    <col min="7173" max="7173" width="13.8984375" customWidth="1"/>
    <col min="7174" max="7174" width="10.296875" customWidth="1"/>
    <col min="7424" max="7424" width="3.8984375" bestFit="1" customWidth="1"/>
    <col min="7425" max="7425" width="28.59765625" customWidth="1"/>
    <col min="7426" max="7426" width="43.59765625" bestFit="1" customWidth="1"/>
    <col min="7427" max="7427" width="11.296875" bestFit="1" customWidth="1"/>
    <col min="7428" max="7428" width="11.69921875" customWidth="1"/>
    <col min="7429" max="7429" width="13.8984375" customWidth="1"/>
    <col min="7430" max="7430" width="10.296875" customWidth="1"/>
    <col min="7680" max="7680" width="3.8984375" bestFit="1" customWidth="1"/>
    <col min="7681" max="7681" width="28.59765625" customWidth="1"/>
    <col min="7682" max="7682" width="43.59765625" bestFit="1" customWidth="1"/>
    <col min="7683" max="7683" width="11.296875" bestFit="1" customWidth="1"/>
    <col min="7684" max="7684" width="11.69921875" customWidth="1"/>
    <col min="7685" max="7685" width="13.8984375" customWidth="1"/>
    <col min="7686" max="7686" width="10.296875" customWidth="1"/>
    <col min="7936" max="7936" width="3.8984375" bestFit="1" customWidth="1"/>
    <col min="7937" max="7937" width="28.59765625" customWidth="1"/>
    <col min="7938" max="7938" width="43.59765625" bestFit="1" customWidth="1"/>
    <col min="7939" max="7939" width="11.296875" bestFit="1" customWidth="1"/>
    <col min="7940" max="7940" width="11.69921875" customWidth="1"/>
    <col min="7941" max="7941" width="13.8984375" customWidth="1"/>
    <col min="7942" max="7942" width="10.296875" customWidth="1"/>
    <col min="8192" max="8192" width="3.8984375" bestFit="1" customWidth="1"/>
    <col min="8193" max="8193" width="28.59765625" customWidth="1"/>
    <col min="8194" max="8194" width="43.59765625" bestFit="1" customWidth="1"/>
    <col min="8195" max="8195" width="11.296875" bestFit="1" customWidth="1"/>
    <col min="8196" max="8196" width="11.69921875" customWidth="1"/>
    <col min="8197" max="8197" width="13.8984375" customWidth="1"/>
    <col min="8198" max="8198" width="10.296875" customWidth="1"/>
    <col min="8448" max="8448" width="3.8984375" bestFit="1" customWidth="1"/>
    <col min="8449" max="8449" width="28.59765625" customWidth="1"/>
    <col min="8450" max="8450" width="43.59765625" bestFit="1" customWidth="1"/>
    <col min="8451" max="8451" width="11.296875" bestFit="1" customWidth="1"/>
    <col min="8452" max="8452" width="11.69921875" customWidth="1"/>
    <col min="8453" max="8453" width="13.8984375" customWidth="1"/>
    <col min="8454" max="8454" width="10.296875" customWidth="1"/>
    <col min="8704" max="8704" width="3.8984375" bestFit="1" customWidth="1"/>
    <col min="8705" max="8705" width="28.59765625" customWidth="1"/>
    <col min="8706" max="8706" width="43.59765625" bestFit="1" customWidth="1"/>
    <col min="8707" max="8707" width="11.296875" bestFit="1" customWidth="1"/>
    <col min="8708" max="8708" width="11.69921875" customWidth="1"/>
    <col min="8709" max="8709" width="13.8984375" customWidth="1"/>
    <col min="8710" max="8710" width="10.296875" customWidth="1"/>
    <col min="8960" max="8960" width="3.8984375" bestFit="1" customWidth="1"/>
    <col min="8961" max="8961" width="28.59765625" customWidth="1"/>
    <col min="8962" max="8962" width="43.59765625" bestFit="1" customWidth="1"/>
    <col min="8963" max="8963" width="11.296875" bestFit="1" customWidth="1"/>
    <col min="8964" max="8964" width="11.69921875" customWidth="1"/>
    <col min="8965" max="8965" width="13.8984375" customWidth="1"/>
    <col min="8966" max="8966" width="10.296875" customWidth="1"/>
    <col min="9216" max="9216" width="3.8984375" bestFit="1" customWidth="1"/>
    <col min="9217" max="9217" width="28.59765625" customWidth="1"/>
    <col min="9218" max="9218" width="43.59765625" bestFit="1" customWidth="1"/>
    <col min="9219" max="9219" width="11.296875" bestFit="1" customWidth="1"/>
    <col min="9220" max="9220" width="11.69921875" customWidth="1"/>
    <col min="9221" max="9221" width="13.8984375" customWidth="1"/>
    <col min="9222" max="9222" width="10.296875" customWidth="1"/>
    <col min="9472" max="9472" width="3.8984375" bestFit="1" customWidth="1"/>
    <col min="9473" max="9473" width="28.59765625" customWidth="1"/>
    <col min="9474" max="9474" width="43.59765625" bestFit="1" customWidth="1"/>
    <col min="9475" max="9475" width="11.296875" bestFit="1" customWidth="1"/>
    <col min="9476" max="9476" width="11.69921875" customWidth="1"/>
    <col min="9477" max="9477" width="13.8984375" customWidth="1"/>
    <col min="9478" max="9478" width="10.296875" customWidth="1"/>
    <col min="9728" max="9728" width="3.8984375" bestFit="1" customWidth="1"/>
    <col min="9729" max="9729" width="28.59765625" customWidth="1"/>
    <col min="9730" max="9730" width="43.59765625" bestFit="1" customWidth="1"/>
    <col min="9731" max="9731" width="11.296875" bestFit="1" customWidth="1"/>
    <col min="9732" max="9732" width="11.69921875" customWidth="1"/>
    <col min="9733" max="9733" width="13.8984375" customWidth="1"/>
    <col min="9734" max="9734" width="10.296875" customWidth="1"/>
    <col min="9984" max="9984" width="3.8984375" bestFit="1" customWidth="1"/>
    <col min="9985" max="9985" width="28.59765625" customWidth="1"/>
    <col min="9986" max="9986" width="43.59765625" bestFit="1" customWidth="1"/>
    <col min="9987" max="9987" width="11.296875" bestFit="1" customWidth="1"/>
    <col min="9988" max="9988" width="11.69921875" customWidth="1"/>
    <col min="9989" max="9989" width="13.8984375" customWidth="1"/>
    <col min="9990" max="9990" width="10.296875" customWidth="1"/>
    <col min="10240" max="10240" width="3.8984375" bestFit="1" customWidth="1"/>
    <col min="10241" max="10241" width="28.59765625" customWidth="1"/>
    <col min="10242" max="10242" width="43.59765625" bestFit="1" customWidth="1"/>
    <col min="10243" max="10243" width="11.296875" bestFit="1" customWidth="1"/>
    <col min="10244" max="10244" width="11.69921875" customWidth="1"/>
    <col min="10245" max="10245" width="13.8984375" customWidth="1"/>
    <col min="10246" max="10246" width="10.296875" customWidth="1"/>
    <col min="10496" max="10496" width="3.8984375" bestFit="1" customWidth="1"/>
    <col min="10497" max="10497" width="28.59765625" customWidth="1"/>
    <col min="10498" max="10498" width="43.59765625" bestFit="1" customWidth="1"/>
    <col min="10499" max="10499" width="11.296875" bestFit="1" customWidth="1"/>
    <col min="10500" max="10500" width="11.69921875" customWidth="1"/>
    <col min="10501" max="10501" width="13.8984375" customWidth="1"/>
    <col min="10502" max="10502" width="10.296875" customWidth="1"/>
    <col min="10752" max="10752" width="3.8984375" bestFit="1" customWidth="1"/>
    <col min="10753" max="10753" width="28.59765625" customWidth="1"/>
    <col min="10754" max="10754" width="43.59765625" bestFit="1" customWidth="1"/>
    <col min="10755" max="10755" width="11.296875" bestFit="1" customWidth="1"/>
    <col min="10756" max="10756" width="11.69921875" customWidth="1"/>
    <col min="10757" max="10757" width="13.8984375" customWidth="1"/>
    <col min="10758" max="10758" width="10.296875" customWidth="1"/>
    <col min="11008" max="11008" width="3.8984375" bestFit="1" customWidth="1"/>
    <col min="11009" max="11009" width="28.59765625" customWidth="1"/>
    <col min="11010" max="11010" width="43.59765625" bestFit="1" customWidth="1"/>
    <col min="11011" max="11011" width="11.296875" bestFit="1" customWidth="1"/>
    <col min="11012" max="11012" width="11.69921875" customWidth="1"/>
    <col min="11013" max="11013" width="13.8984375" customWidth="1"/>
    <col min="11014" max="11014" width="10.296875" customWidth="1"/>
    <col min="11264" max="11264" width="3.8984375" bestFit="1" customWidth="1"/>
    <col min="11265" max="11265" width="28.59765625" customWidth="1"/>
    <col min="11266" max="11266" width="43.59765625" bestFit="1" customWidth="1"/>
    <col min="11267" max="11267" width="11.296875" bestFit="1" customWidth="1"/>
    <col min="11268" max="11268" width="11.69921875" customWidth="1"/>
    <col min="11269" max="11269" width="13.8984375" customWidth="1"/>
    <col min="11270" max="11270" width="10.296875" customWidth="1"/>
    <col min="11520" max="11520" width="3.8984375" bestFit="1" customWidth="1"/>
    <col min="11521" max="11521" width="28.59765625" customWidth="1"/>
    <col min="11522" max="11522" width="43.59765625" bestFit="1" customWidth="1"/>
    <col min="11523" max="11523" width="11.296875" bestFit="1" customWidth="1"/>
    <col min="11524" max="11524" width="11.69921875" customWidth="1"/>
    <col min="11525" max="11525" width="13.8984375" customWidth="1"/>
    <col min="11526" max="11526" width="10.296875" customWidth="1"/>
    <col min="11776" max="11776" width="3.8984375" bestFit="1" customWidth="1"/>
    <col min="11777" max="11777" width="28.59765625" customWidth="1"/>
    <col min="11778" max="11778" width="43.59765625" bestFit="1" customWidth="1"/>
    <col min="11779" max="11779" width="11.296875" bestFit="1" customWidth="1"/>
    <col min="11780" max="11780" width="11.69921875" customWidth="1"/>
    <col min="11781" max="11781" width="13.8984375" customWidth="1"/>
    <col min="11782" max="11782" width="10.296875" customWidth="1"/>
    <col min="12032" max="12032" width="3.8984375" bestFit="1" customWidth="1"/>
    <col min="12033" max="12033" width="28.59765625" customWidth="1"/>
    <col min="12034" max="12034" width="43.59765625" bestFit="1" customWidth="1"/>
    <col min="12035" max="12035" width="11.296875" bestFit="1" customWidth="1"/>
    <col min="12036" max="12036" width="11.69921875" customWidth="1"/>
    <col min="12037" max="12037" width="13.8984375" customWidth="1"/>
    <col min="12038" max="12038" width="10.296875" customWidth="1"/>
    <col min="12288" max="12288" width="3.8984375" bestFit="1" customWidth="1"/>
    <col min="12289" max="12289" width="28.59765625" customWidth="1"/>
    <col min="12290" max="12290" width="43.59765625" bestFit="1" customWidth="1"/>
    <col min="12291" max="12291" width="11.296875" bestFit="1" customWidth="1"/>
    <col min="12292" max="12292" width="11.69921875" customWidth="1"/>
    <col min="12293" max="12293" width="13.8984375" customWidth="1"/>
    <col min="12294" max="12294" width="10.296875" customWidth="1"/>
    <col min="12544" max="12544" width="3.8984375" bestFit="1" customWidth="1"/>
    <col min="12545" max="12545" width="28.59765625" customWidth="1"/>
    <col min="12546" max="12546" width="43.59765625" bestFit="1" customWidth="1"/>
    <col min="12547" max="12547" width="11.296875" bestFit="1" customWidth="1"/>
    <col min="12548" max="12548" width="11.69921875" customWidth="1"/>
    <col min="12549" max="12549" width="13.8984375" customWidth="1"/>
    <col min="12550" max="12550" width="10.296875" customWidth="1"/>
    <col min="12800" max="12800" width="3.8984375" bestFit="1" customWidth="1"/>
    <col min="12801" max="12801" width="28.59765625" customWidth="1"/>
    <col min="12802" max="12802" width="43.59765625" bestFit="1" customWidth="1"/>
    <col min="12803" max="12803" width="11.296875" bestFit="1" customWidth="1"/>
    <col min="12804" max="12804" width="11.69921875" customWidth="1"/>
    <col min="12805" max="12805" width="13.8984375" customWidth="1"/>
    <col min="12806" max="12806" width="10.296875" customWidth="1"/>
    <col min="13056" max="13056" width="3.8984375" bestFit="1" customWidth="1"/>
    <col min="13057" max="13057" width="28.59765625" customWidth="1"/>
    <col min="13058" max="13058" width="43.59765625" bestFit="1" customWidth="1"/>
    <col min="13059" max="13059" width="11.296875" bestFit="1" customWidth="1"/>
    <col min="13060" max="13060" width="11.69921875" customWidth="1"/>
    <col min="13061" max="13061" width="13.8984375" customWidth="1"/>
    <col min="13062" max="13062" width="10.296875" customWidth="1"/>
    <col min="13312" max="13312" width="3.8984375" bestFit="1" customWidth="1"/>
    <col min="13313" max="13313" width="28.59765625" customWidth="1"/>
    <col min="13314" max="13314" width="43.59765625" bestFit="1" customWidth="1"/>
    <col min="13315" max="13315" width="11.296875" bestFit="1" customWidth="1"/>
    <col min="13316" max="13316" width="11.69921875" customWidth="1"/>
    <col min="13317" max="13317" width="13.8984375" customWidth="1"/>
    <col min="13318" max="13318" width="10.296875" customWidth="1"/>
    <col min="13568" max="13568" width="3.8984375" bestFit="1" customWidth="1"/>
    <col min="13569" max="13569" width="28.59765625" customWidth="1"/>
    <col min="13570" max="13570" width="43.59765625" bestFit="1" customWidth="1"/>
    <col min="13571" max="13571" width="11.296875" bestFit="1" customWidth="1"/>
    <col min="13572" max="13572" width="11.69921875" customWidth="1"/>
    <col min="13573" max="13573" width="13.8984375" customWidth="1"/>
    <col min="13574" max="13574" width="10.296875" customWidth="1"/>
    <col min="13824" max="13824" width="3.8984375" bestFit="1" customWidth="1"/>
    <col min="13825" max="13825" width="28.59765625" customWidth="1"/>
    <col min="13826" max="13826" width="43.59765625" bestFit="1" customWidth="1"/>
    <col min="13827" max="13827" width="11.296875" bestFit="1" customWidth="1"/>
    <col min="13828" max="13828" width="11.69921875" customWidth="1"/>
    <col min="13829" max="13829" width="13.8984375" customWidth="1"/>
    <col min="13830" max="13830" width="10.296875" customWidth="1"/>
    <col min="14080" max="14080" width="3.8984375" bestFit="1" customWidth="1"/>
    <col min="14081" max="14081" width="28.59765625" customWidth="1"/>
    <col min="14082" max="14082" width="43.59765625" bestFit="1" customWidth="1"/>
    <col min="14083" max="14083" width="11.296875" bestFit="1" customWidth="1"/>
    <col min="14084" max="14084" width="11.69921875" customWidth="1"/>
    <col min="14085" max="14085" width="13.8984375" customWidth="1"/>
    <col min="14086" max="14086" width="10.296875" customWidth="1"/>
    <col min="14336" max="14336" width="3.8984375" bestFit="1" customWidth="1"/>
    <col min="14337" max="14337" width="28.59765625" customWidth="1"/>
    <col min="14338" max="14338" width="43.59765625" bestFit="1" customWidth="1"/>
    <col min="14339" max="14339" width="11.296875" bestFit="1" customWidth="1"/>
    <col min="14340" max="14340" width="11.69921875" customWidth="1"/>
    <col min="14341" max="14341" width="13.8984375" customWidth="1"/>
    <col min="14342" max="14342" width="10.296875" customWidth="1"/>
    <col min="14592" max="14592" width="3.8984375" bestFit="1" customWidth="1"/>
    <col min="14593" max="14593" width="28.59765625" customWidth="1"/>
    <col min="14594" max="14594" width="43.59765625" bestFit="1" customWidth="1"/>
    <col min="14595" max="14595" width="11.296875" bestFit="1" customWidth="1"/>
    <col min="14596" max="14596" width="11.69921875" customWidth="1"/>
    <col min="14597" max="14597" width="13.8984375" customWidth="1"/>
    <col min="14598" max="14598" width="10.296875" customWidth="1"/>
    <col min="14848" max="14848" width="3.8984375" bestFit="1" customWidth="1"/>
    <col min="14849" max="14849" width="28.59765625" customWidth="1"/>
    <col min="14850" max="14850" width="43.59765625" bestFit="1" customWidth="1"/>
    <col min="14851" max="14851" width="11.296875" bestFit="1" customWidth="1"/>
    <col min="14852" max="14852" width="11.69921875" customWidth="1"/>
    <col min="14853" max="14853" width="13.8984375" customWidth="1"/>
    <col min="14854" max="14854" width="10.296875" customWidth="1"/>
    <col min="15104" max="15104" width="3.8984375" bestFit="1" customWidth="1"/>
    <col min="15105" max="15105" width="28.59765625" customWidth="1"/>
    <col min="15106" max="15106" width="43.59765625" bestFit="1" customWidth="1"/>
    <col min="15107" max="15107" width="11.296875" bestFit="1" customWidth="1"/>
    <col min="15108" max="15108" width="11.69921875" customWidth="1"/>
    <col min="15109" max="15109" width="13.8984375" customWidth="1"/>
    <col min="15110" max="15110" width="10.296875" customWidth="1"/>
    <col min="15360" max="15360" width="3.8984375" bestFit="1" customWidth="1"/>
    <col min="15361" max="15361" width="28.59765625" customWidth="1"/>
    <col min="15362" max="15362" width="43.59765625" bestFit="1" customWidth="1"/>
    <col min="15363" max="15363" width="11.296875" bestFit="1" customWidth="1"/>
    <col min="15364" max="15364" width="11.69921875" customWidth="1"/>
    <col min="15365" max="15365" width="13.8984375" customWidth="1"/>
    <col min="15366" max="15366" width="10.296875" customWidth="1"/>
    <col min="15616" max="15616" width="3.8984375" bestFit="1" customWidth="1"/>
    <col min="15617" max="15617" width="28.59765625" customWidth="1"/>
    <col min="15618" max="15618" width="43.59765625" bestFit="1" customWidth="1"/>
    <col min="15619" max="15619" width="11.296875" bestFit="1" customWidth="1"/>
    <col min="15620" max="15620" width="11.69921875" customWidth="1"/>
    <col min="15621" max="15621" width="13.8984375" customWidth="1"/>
    <col min="15622" max="15622" width="10.296875" customWidth="1"/>
    <col min="15872" max="15872" width="3.8984375" bestFit="1" customWidth="1"/>
    <col min="15873" max="15873" width="28.59765625" customWidth="1"/>
    <col min="15874" max="15874" width="43.59765625" bestFit="1" customWidth="1"/>
    <col min="15875" max="15875" width="11.296875" bestFit="1" customWidth="1"/>
    <col min="15876" max="15876" width="11.69921875" customWidth="1"/>
    <col min="15877" max="15877" width="13.8984375" customWidth="1"/>
    <col min="15878" max="15878" width="10.296875" customWidth="1"/>
    <col min="16128" max="16128" width="3.8984375" bestFit="1" customWidth="1"/>
    <col min="16129" max="16129" width="28.59765625" customWidth="1"/>
    <col min="16130" max="16130" width="43.59765625" bestFit="1" customWidth="1"/>
    <col min="16131" max="16131" width="11.296875" bestFit="1" customWidth="1"/>
    <col min="16132" max="16132" width="11.69921875" customWidth="1"/>
    <col min="16133" max="16133" width="13.8984375" customWidth="1"/>
    <col min="16134" max="16134" width="10.296875" customWidth="1"/>
  </cols>
  <sheetData>
    <row r="1" spans="1:8" x14ac:dyDescent="0.3">
      <c r="A1" s="498" t="s">
        <v>940</v>
      </c>
      <c r="B1" s="498"/>
      <c r="C1" s="498"/>
      <c r="D1" s="498"/>
      <c r="E1" s="498"/>
      <c r="F1" s="498"/>
      <c r="G1" s="1"/>
      <c r="H1" s="2"/>
    </row>
    <row r="2" spans="1:8" x14ac:dyDescent="0.3">
      <c r="A2" s="112"/>
      <c r="B2" s="113">
        <v>43101</v>
      </c>
      <c r="C2" s="114"/>
      <c r="D2" s="114"/>
      <c r="E2" s="114"/>
      <c r="F2" s="115"/>
      <c r="G2" s="1"/>
      <c r="H2" s="2"/>
    </row>
    <row r="3" spans="1:8" x14ac:dyDescent="0.3">
      <c r="A3" s="112"/>
      <c r="B3" s="113"/>
      <c r="C3" s="114"/>
      <c r="D3" s="114"/>
      <c r="E3" s="114"/>
      <c r="F3" s="115"/>
      <c r="G3" s="1"/>
      <c r="H3" s="2"/>
    </row>
    <row r="4" spans="1:8" ht="20.45" customHeight="1" x14ac:dyDescent="0.3">
      <c r="A4" s="131"/>
      <c r="B4" s="112"/>
      <c r="C4" s="117" t="s">
        <v>201</v>
      </c>
      <c r="D4" s="117" t="s">
        <v>202</v>
      </c>
      <c r="E4" s="117" t="s">
        <v>203</v>
      </c>
      <c r="F4" s="118" t="s">
        <v>435</v>
      </c>
      <c r="G4" s="1"/>
      <c r="H4" s="2"/>
    </row>
    <row r="5" spans="1:8" ht="13.1" customHeight="1" x14ac:dyDescent="0.3">
      <c r="A5" s="112"/>
      <c r="B5" s="112"/>
      <c r="C5" s="130"/>
      <c r="D5" s="130"/>
      <c r="E5" s="130"/>
      <c r="F5" s="115"/>
      <c r="G5" s="12"/>
      <c r="H5" s="2"/>
    </row>
    <row r="6" spans="1:8" x14ac:dyDescent="0.3">
      <c r="A6" s="131" t="s">
        <v>874</v>
      </c>
      <c r="B6" s="112"/>
      <c r="C6" s="122"/>
      <c r="D6" s="122"/>
      <c r="E6" s="122"/>
      <c r="F6" s="115"/>
      <c r="G6" s="1"/>
      <c r="H6" s="2" t="s">
        <v>10</v>
      </c>
    </row>
    <row r="7" spans="1:8" x14ac:dyDescent="0.3">
      <c r="A7" s="132" t="s">
        <v>792</v>
      </c>
      <c r="B7" s="112" t="s">
        <v>941</v>
      </c>
      <c r="C7" s="123">
        <v>31.61</v>
      </c>
      <c r="D7" s="123">
        <v>6.32</v>
      </c>
      <c r="E7" s="123">
        <v>37.93</v>
      </c>
      <c r="F7" s="124">
        <v>203300</v>
      </c>
      <c r="G7" s="1"/>
      <c r="H7" s="2"/>
    </row>
    <row r="8" spans="1:8" x14ac:dyDescent="0.3">
      <c r="A8" s="112"/>
      <c r="B8" s="112"/>
      <c r="C8" s="121">
        <f>SUM(C7:C7)</f>
        <v>31.61</v>
      </c>
      <c r="D8" s="121">
        <f>SUM(D7:D7)</f>
        <v>6.32</v>
      </c>
      <c r="E8" s="121">
        <f>SUM(E7:E7)</f>
        <v>37.93</v>
      </c>
      <c r="F8" s="115"/>
      <c r="G8" s="1"/>
      <c r="H8" s="2"/>
    </row>
    <row r="9" spans="1:8" x14ac:dyDescent="0.3">
      <c r="A9" s="112"/>
      <c r="B9" s="112"/>
      <c r="C9" s="130"/>
      <c r="D9" s="130"/>
      <c r="E9" s="130"/>
      <c r="F9" s="115"/>
      <c r="G9" s="1"/>
      <c r="H9" s="2"/>
    </row>
    <row r="10" spans="1:8" x14ac:dyDescent="0.3">
      <c r="A10" s="112"/>
      <c r="B10" s="112"/>
      <c r="C10" s="130"/>
      <c r="D10" s="130"/>
      <c r="E10" s="130"/>
      <c r="F10" s="115"/>
      <c r="G10" s="1"/>
      <c r="H10" s="2"/>
    </row>
    <row r="11" spans="1:8" x14ac:dyDescent="0.3">
      <c r="A11" s="112"/>
      <c r="B11" s="112"/>
      <c r="C11" s="130"/>
      <c r="D11" s="130"/>
      <c r="E11" s="130"/>
      <c r="F11" s="115"/>
      <c r="G11" s="1"/>
      <c r="H11" s="2"/>
    </row>
    <row r="12" spans="1:8" x14ac:dyDescent="0.3">
      <c r="A12" s="131" t="s">
        <v>876</v>
      </c>
      <c r="B12" s="112"/>
      <c r="C12" s="122"/>
      <c r="D12" s="122"/>
      <c r="E12" s="122"/>
      <c r="F12" s="115"/>
      <c r="G12" s="1"/>
      <c r="H12" s="2"/>
    </row>
    <row r="13" spans="1:8" x14ac:dyDescent="0.3">
      <c r="A13" s="132" t="s">
        <v>942</v>
      </c>
      <c r="B13" s="112" t="s">
        <v>943</v>
      </c>
      <c r="C13" s="122">
        <v>108</v>
      </c>
      <c r="D13" s="122"/>
      <c r="E13" s="122">
        <v>108</v>
      </c>
      <c r="F13" s="115">
        <v>108701</v>
      </c>
      <c r="G13" s="1"/>
      <c r="H13" s="2"/>
    </row>
    <row r="14" spans="1:8" x14ac:dyDescent="0.3">
      <c r="A14" s="132" t="s">
        <v>881</v>
      </c>
      <c r="B14" s="112" t="s">
        <v>944</v>
      </c>
      <c r="C14" s="123">
        <v>10</v>
      </c>
      <c r="D14" s="123">
        <v>2</v>
      </c>
      <c r="E14" s="123">
        <v>12</v>
      </c>
      <c r="F14" s="126" t="s">
        <v>5</v>
      </c>
      <c r="G14" s="12"/>
      <c r="H14" s="2"/>
    </row>
    <row r="15" spans="1:8" x14ac:dyDescent="0.3">
      <c r="A15" s="132"/>
      <c r="B15" s="112"/>
      <c r="C15" s="123"/>
      <c r="D15" s="123"/>
      <c r="E15" s="123"/>
      <c r="F15" s="126"/>
      <c r="G15" s="1"/>
      <c r="H15" s="2"/>
    </row>
    <row r="16" spans="1:8" x14ac:dyDescent="0.3">
      <c r="A16" s="127"/>
      <c r="B16" s="128"/>
      <c r="C16" s="121">
        <f>SUM(C13:C15)</f>
        <v>118</v>
      </c>
      <c r="D16" s="121">
        <f>SUM(D13:D15)</f>
        <v>2</v>
      </c>
      <c r="E16" s="121">
        <f>SUM(E13:E15)</f>
        <v>120</v>
      </c>
      <c r="F16" s="115"/>
      <c r="G16" s="1"/>
      <c r="H16" s="2"/>
    </row>
    <row r="17" spans="1:8" x14ac:dyDescent="0.3">
      <c r="A17" s="127"/>
      <c r="B17" s="128"/>
      <c r="C17" s="130"/>
      <c r="D17" s="130"/>
      <c r="E17" s="130"/>
      <c r="F17" s="115"/>
      <c r="G17" s="19"/>
      <c r="H17" s="20"/>
    </row>
    <row r="18" spans="1:8" x14ac:dyDescent="0.3">
      <c r="A18" s="127"/>
      <c r="B18" s="128"/>
      <c r="C18" s="130"/>
      <c r="D18" s="130"/>
      <c r="E18" s="130"/>
      <c r="F18" s="115"/>
      <c r="G18" s="19"/>
      <c r="H18" s="20"/>
    </row>
    <row r="19" spans="1:8" x14ac:dyDescent="0.3">
      <c r="A19" s="127"/>
      <c r="B19" s="128"/>
      <c r="C19" s="130"/>
      <c r="D19" s="130"/>
      <c r="E19" s="130"/>
      <c r="F19" s="115"/>
      <c r="G19" s="19"/>
      <c r="H19" s="20"/>
    </row>
    <row r="20" spans="1:8" x14ac:dyDescent="0.3">
      <c r="A20" s="131" t="s">
        <v>887</v>
      </c>
      <c r="B20" s="112"/>
      <c r="C20" s="122"/>
      <c r="D20" s="122"/>
      <c r="E20" s="122"/>
      <c r="F20" s="115"/>
      <c r="G20" s="19"/>
      <c r="H20" s="20"/>
    </row>
    <row r="21" spans="1:8" x14ac:dyDescent="0.3">
      <c r="A21" s="132" t="s">
        <v>634</v>
      </c>
      <c r="B21" s="112" t="s">
        <v>945</v>
      </c>
      <c r="C21" s="122">
        <v>520</v>
      </c>
      <c r="D21" s="122">
        <v>104</v>
      </c>
      <c r="E21" s="122">
        <v>624</v>
      </c>
      <c r="F21" s="115">
        <v>108703</v>
      </c>
      <c r="G21" s="19"/>
      <c r="H21" s="20"/>
    </row>
    <row r="22" spans="1:8" x14ac:dyDescent="0.3">
      <c r="A22" s="129"/>
      <c r="B22" s="127"/>
      <c r="C22" s="121">
        <f>SUM(C21:C21)</f>
        <v>520</v>
      </c>
      <c r="D22" s="121">
        <f>SUM(D21:D21)</f>
        <v>104</v>
      </c>
      <c r="E22" s="121">
        <f>SUM(E21:E21)</f>
        <v>624</v>
      </c>
      <c r="F22" s="115"/>
      <c r="G22" s="19"/>
      <c r="H22" s="20"/>
    </row>
    <row r="23" spans="1:8" x14ac:dyDescent="0.3">
      <c r="A23" s="129"/>
      <c r="B23" s="127"/>
      <c r="C23" s="130"/>
      <c r="D23" s="130"/>
      <c r="E23" s="130"/>
      <c r="F23" s="115"/>
      <c r="G23" s="19"/>
      <c r="H23" s="20"/>
    </row>
    <row r="24" spans="1:8" x14ac:dyDescent="0.3">
      <c r="A24" s="129"/>
      <c r="B24" s="127"/>
      <c r="C24" s="130"/>
      <c r="D24" s="130"/>
      <c r="E24" s="130"/>
      <c r="F24" s="115"/>
      <c r="G24" s="1"/>
      <c r="H24" s="2"/>
    </row>
    <row r="25" spans="1:8" x14ac:dyDescent="0.3">
      <c r="A25" s="129"/>
      <c r="B25" s="127"/>
      <c r="C25" s="130"/>
      <c r="D25" s="130"/>
      <c r="E25" s="130"/>
      <c r="F25" s="115"/>
      <c r="G25" s="1"/>
      <c r="H25" s="2"/>
    </row>
    <row r="26" spans="1:8" x14ac:dyDescent="0.3">
      <c r="A26" s="131" t="s">
        <v>894</v>
      </c>
      <c r="B26" s="112"/>
      <c r="C26" s="112"/>
      <c r="D26" s="112"/>
      <c r="E26" s="112"/>
      <c r="F26" s="115"/>
      <c r="G26" s="1"/>
      <c r="H26" s="2"/>
    </row>
    <row r="27" spans="1:8" x14ac:dyDescent="0.3">
      <c r="A27" s="137" t="s">
        <v>90</v>
      </c>
      <c r="B27" s="138" t="s">
        <v>326</v>
      </c>
      <c r="C27" s="120">
        <v>13445.65</v>
      </c>
      <c r="D27" s="120"/>
      <c r="E27" s="120">
        <v>13445.65</v>
      </c>
      <c r="F27" s="115" t="s">
        <v>895</v>
      </c>
      <c r="G27" s="1"/>
      <c r="H27" s="2"/>
    </row>
    <row r="28" spans="1:8" x14ac:dyDescent="0.3">
      <c r="A28" s="137" t="s">
        <v>93</v>
      </c>
      <c r="B28" s="138" t="s">
        <v>946</v>
      </c>
      <c r="C28" s="120">
        <v>3337.29</v>
      </c>
      <c r="D28" s="120"/>
      <c r="E28" s="120">
        <v>3337.29</v>
      </c>
      <c r="F28" s="115">
        <v>108704</v>
      </c>
      <c r="G28" s="1"/>
      <c r="H28" s="2"/>
    </row>
    <row r="29" spans="1:8" x14ac:dyDescent="0.3">
      <c r="A29" s="137" t="s">
        <v>768</v>
      </c>
      <c r="B29" s="138" t="s">
        <v>328</v>
      </c>
      <c r="C29" s="120">
        <v>4626.28</v>
      </c>
      <c r="D29" s="120"/>
      <c r="E29" s="120">
        <v>4626.28</v>
      </c>
      <c r="F29" s="115">
        <v>108705</v>
      </c>
      <c r="G29" s="1"/>
      <c r="H29" s="2"/>
    </row>
    <row r="30" spans="1:8" x14ac:dyDescent="0.3">
      <c r="A30" s="135"/>
      <c r="B30" s="135"/>
      <c r="C30" s="121">
        <f>SUM(C27:C29)</f>
        <v>21409.219999999998</v>
      </c>
      <c r="D30" s="121">
        <f>SUM(D27:D29)</f>
        <v>0</v>
      </c>
      <c r="E30" s="121">
        <f>SUM(E27:E29)</f>
        <v>21409.219999999998</v>
      </c>
      <c r="F30" s="115"/>
      <c r="G30" s="1"/>
      <c r="H30" s="2"/>
    </row>
    <row r="31" spans="1:8" x14ac:dyDescent="0.3">
      <c r="A31" s="132"/>
      <c r="B31" s="112"/>
      <c r="C31" s="140"/>
      <c r="D31" s="140"/>
      <c r="E31" s="140"/>
      <c r="F31" s="115"/>
    </row>
    <row r="32" spans="1:8" x14ac:dyDescent="0.3">
      <c r="A32" s="132"/>
      <c r="B32" s="141" t="s">
        <v>75</v>
      </c>
      <c r="C32" s="121">
        <f>C8+C16+C22+C30</f>
        <v>22078.829999999998</v>
      </c>
      <c r="D32" s="144">
        <f>D8+D16+D22+D30</f>
        <v>112.32</v>
      </c>
      <c r="E32" s="144">
        <f>E8+E16+E22+E30</f>
        <v>22191.149999999998</v>
      </c>
      <c r="F32" s="115"/>
    </row>
    <row r="33" spans="1:6" x14ac:dyDescent="0.3">
      <c r="A33" s="132"/>
      <c r="B33" s="145"/>
      <c r="C33" s="130"/>
      <c r="D33" s="146"/>
      <c r="E33" s="146"/>
      <c r="F33" s="115"/>
    </row>
    <row r="34" spans="1:6" x14ac:dyDescent="0.3">
      <c r="A34" s="132"/>
      <c r="B34" s="145"/>
      <c r="C34" s="130"/>
      <c r="D34" s="146"/>
      <c r="E34" s="146"/>
      <c r="F34" s="115"/>
    </row>
    <row r="35" spans="1:6" x14ac:dyDescent="0.3">
      <c r="A35" s="132"/>
      <c r="B35" s="145"/>
      <c r="C35" s="130"/>
      <c r="D35" s="146"/>
      <c r="E35" s="146"/>
      <c r="F35" s="115"/>
    </row>
    <row r="36" spans="1:6" x14ac:dyDescent="0.3">
      <c r="A36" s="143"/>
      <c r="B36" s="112"/>
      <c r="C36" s="114"/>
      <c r="D36" s="114"/>
      <c r="E36" s="114"/>
      <c r="F36" s="115"/>
    </row>
    <row r="37" spans="1:6" x14ac:dyDescent="0.3">
      <c r="A37" s="112"/>
      <c r="B37" s="112"/>
      <c r="C37" s="114"/>
      <c r="D37" s="114"/>
      <c r="E37" s="114"/>
      <c r="F37" s="124"/>
    </row>
    <row r="38" spans="1:6" x14ac:dyDescent="0.3">
      <c r="A38" s="112"/>
      <c r="B38" s="112"/>
      <c r="C38" s="114"/>
      <c r="D38" s="114"/>
      <c r="E38" s="114"/>
      <c r="F38" s="124"/>
    </row>
    <row r="39" spans="1:6" x14ac:dyDescent="0.3">
      <c r="A39" s="112"/>
      <c r="B39" s="112"/>
      <c r="C39" s="114"/>
      <c r="D39" s="114"/>
      <c r="E39" s="114"/>
      <c r="F39" s="115"/>
    </row>
    <row r="40" spans="1:6" x14ac:dyDescent="0.3">
      <c r="A40" s="112"/>
      <c r="B40" s="112"/>
      <c r="C40" s="114"/>
      <c r="D40" s="114"/>
      <c r="E40" s="114"/>
      <c r="F40" s="115"/>
    </row>
    <row r="41" spans="1:6" x14ac:dyDescent="0.3">
      <c r="A41" s="112"/>
      <c r="B41" s="112"/>
      <c r="C41" s="114"/>
      <c r="D41" s="114"/>
      <c r="E41" s="114"/>
      <c r="F41" s="115"/>
    </row>
    <row r="42" spans="1:6" x14ac:dyDescent="0.3">
      <c r="A42" s="112"/>
      <c r="B42" s="112"/>
      <c r="C42" s="114"/>
      <c r="D42" s="114"/>
      <c r="E42" s="114"/>
      <c r="F42" s="115"/>
    </row>
    <row r="43" spans="1:6" x14ac:dyDescent="0.3">
      <c r="A43" s="112"/>
      <c r="B43" s="112"/>
      <c r="C43" s="114"/>
      <c r="D43" s="114"/>
      <c r="E43" s="114"/>
      <c r="F43" s="115"/>
    </row>
    <row r="44" spans="1:6" x14ac:dyDescent="0.3">
      <c r="A44" s="2"/>
      <c r="B44" s="2"/>
      <c r="F44" s="5"/>
    </row>
    <row r="45" spans="1:6" x14ac:dyDescent="0.3">
      <c r="A45" s="2"/>
      <c r="F45" s="5"/>
    </row>
    <row r="46" spans="1:6" x14ac:dyDescent="0.3">
      <c r="F46" s="5"/>
    </row>
    <row r="47" spans="1:6" x14ac:dyDescent="0.3">
      <c r="F47" s="5"/>
    </row>
    <row r="48" spans="1:6" x14ac:dyDescent="0.3">
      <c r="F48" s="5"/>
    </row>
    <row r="49" spans="6:6" x14ac:dyDescent="0.3">
      <c r="F49" s="5"/>
    </row>
    <row r="50" spans="6:6" x14ac:dyDescent="0.3">
      <c r="F50" s="5"/>
    </row>
    <row r="51" spans="6:6" x14ac:dyDescent="0.3">
      <c r="F51" s="5"/>
    </row>
    <row r="52" spans="6:6" x14ac:dyDescent="0.3">
      <c r="F52" s="5"/>
    </row>
    <row r="53" spans="6:6" x14ac:dyDescent="0.3">
      <c r="F53" s="5"/>
    </row>
    <row r="54" spans="6:6" x14ac:dyDescent="0.3">
      <c r="F54" s="5"/>
    </row>
    <row r="55" spans="6:6" x14ac:dyDescent="0.3">
      <c r="F55" s="5"/>
    </row>
    <row r="56" spans="6:6" x14ac:dyDescent="0.3">
      <c r="F56" s="5"/>
    </row>
    <row r="57" spans="6:6" x14ac:dyDescent="0.3">
      <c r="F57" s="5"/>
    </row>
    <row r="58" spans="6:6" x14ac:dyDescent="0.3">
      <c r="F58" s="5"/>
    </row>
    <row r="59" spans="6:6" x14ac:dyDescent="0.3">
      <c r="F59" s="5"/>
    </row>
    <row r="60" spans="6:6" x14ac:dyDescent="0.3">
      <c r="F60" s="5"/>
    </row>
    <row r="61" spans="6:6" x14ac:dyDescent="0.3">
      <c r="F61" s="5"/>
    </row>
    <row r="71" spans="7:8" x14ac:dyDescent="0.3">
      <c r="G71" s="1"/>
      <c r="H71" s="2"/>
    </row>
    <row r="72" spans="7:8" x14ac:dyDescent="0.3">
      <c r="G72" s="1"/>
      <c r="H72" s="2"/>
    </row>
    <row r="73" spans="7:8" x14ac:dyDescent="0.3">
      <c r="G73" s="1"/>
      <c r="H73" s="2"/>
    </row>
    <row r="74" spans="7:8" x14ac:dyDescent="0.3">
      <c r="G74" s="1"/>
      <c r="H74" s="2"/>
    </row>
    <row r="75" spans="7:8" x14ac:dyDescent="0.3">
      <c r="G75" s="1"/>
      <c r="H75" s="2"/>
    </row>
    <row r="76" spans="7:8" x14ac:dyDescent="0.3">
      <c r="G76" s="1"/>
      <c r="H76" s="2"/>
    </row>
    <row r="77" spans="7:8" x14ac:dyDescent="0.3">
      <c r="G77" s="1"/>
      <c r="H77" s="2"/>
    </row>
    <row r="78" spans="7:8" x14ac:dyDescent="0.3">
      <c r="G78" s="1"/>
      <c r="H78" s="2"/>
    </row>
    <row r="79" spans="7:8" x14ac:dyDescent="0.3">
      <c r="G79" s="1"/>
      <c r="H79" s="2"/>
    </row>
    <row r="80" spans="7:8" x14ac:dyDescent="0.3">
      <c r="G80" s="1"/>
      <c r="H80" s="2"/>
    </row>
    <row r="81" spans="7:8" x14ac:dyDescent="0.3">
      <c r="G81" s="1"/>
      <c r="H81" s="2"/>
    </row>
    <row r="82" spans="7:8" x14ac:dyDescent="0.3">
      <c r="G82" s="1"/>
      <c r="H82" s="2"/>
    </row>
    <row r="83" spans="7:8" x14ac:dyDescent="0.3">
      <c r="G83" s="12"/>
      <c r="H83" s="2"/>
    </row>
    <row r="84" spans="7:8" x14ac:dyDescent="0.3">
      <c r="G84" s="12"/>
      <c r="H84" s="2"/>
    </row>
    <row r="85" spans="7:8" x14ac:dyDescent="0.3">
      <c r="G85" s="1"/>
      <c r="H85" s="2"/>
    </row>
    <row r="86" spans="7:8" x14ac:dyDescent="0.3">
      <c r="G86" s="1"/>
      <c r="H86" s="2"/>
    </row>
    <row r="87" spans="7:8" x14ac:dyDescent="0.3">
      <c r="G87" s="1"/>
      <c r="H87" s="2"/>
    </row>
    <row r="88" spans="7:8" x14ac:dyDescent="0.3">
      <c r="G88" s="1"/>
      <c r="H88" s="2"/>
    </row>
    <row r="89" spans="7:8" x14ac:dyDescent="0.3">
      <c r="G89" s="1"/>
      <c r="H89" s="2"/>
    </row>
    <row r="90" spans="7:8" x14ac:dyDescent="0.3">
      <c r="G90" s="1"/>
      <c r="H90" s="2"/>
    </row>
    <row r="91" spans="7:8" x14ac:dyDescent="0.3">
      <c r="G91" s="1"/>
      <c r="H91" s="2"/>
    </row>
    <row r="92" spans="7:8" x14ac:dyDescent="0.3">
      <c r="G92" s="1"/>
      <c r="H92" s="2"/>
    </row>
    <row r="93" spans="7:8" x14ac:dyDescent="0.3">
      <c r="G93" s="1"/>
      <c r="H93" s="2"/>
    </row>
    <row r="94" spans="7:8" x14ac:dyDescent="0.3">
      <c r="G94" s="1"/>
      <c r="H94" s="2"/>
    </row>
    <row r="95" spans="7:8" x14ac:dyDescent="0.3">
      <c r="G95" s="1"/>
      <c r="H95" s="2"/>
    </row>
    <row r="96" spans="7:8" x14ac:dyDescent="0.3">
      <c r="G96" s="1"/>
      <c r="H96" s="2"/>
    </row>
    <row r="97" spans="7:8" x14ac:dyDescent="0.3">
      <c r="G97" s="1"/>
      <c r="H97" s="2"/>
    </row>
    <row r="98" spans="7:8" x14ac:dyDescent="0.3">
      <c r="G98" s="1"/>
      <c r="H98" s="2"/>
    </row>
    <row r="99" spans="7:8" x14ac:dyDescent="0.3">
      <c r="G99" s="1"/>
      <c r="H99" s="2"/>
    </row>
    <row r="100" spans="7:8" x14ac:dyDescent="0.3">
      <c r="G100" s="1"/>
      <c r="H100" s="2"/>
    </row>
    <row r="101" spans="7:8" x14ac:dyDescent="0.3">
      <c r="G101" s="1"/>
      <c r="H101" s="2"/>
    </row>
    <row r="102" spans="7:8" x14ac:dyDescent="0.3">
      <c r="G102" s="1"/>
      <c r="H102" s="2"/>
    </row>
    <row r="103" spans="7:8" x14ac:dyDescent="0.3">
      <c r="G103" s="1"/>
      <c r="H103" s="2"/>
    </row>
    <row r="104" spans="7:8" x14ac:dyDescent="0.3">
      <c r="G104" s="1"/>
      <c r="H104" s="2"/>
    </row>
    <row r="105" spans="7:8" x14ac:dyDescent="0.3">
      <c r="G105" s="1"/>
      <c r="H105" s="2"/>
    </row>
  </sheetData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H120" sqref="H120"/>
    </sheetView>
  </sheetViews>
  <sheetFormatPr defaultRowHeight="14.4" x14ac:dyDescent="0.3"/>
  <cols>
    <col min="1" max="1" width="28.59765625" style="150" customWidth="1"/>
    <col min="2" max="2" width="47.296875" style="150" bestFit="1" customWidth="1"/>
    <col min="3" max="3" width="14.59765625" style="150" bestFit="1" customWidth="1"/>
    <col min="4" max="4" width="13" style="150" bestFit="1" customWidth="1"/>
    <col min="5" max="5" width="14.59765625" style="150" bestFit="1" customWidth="1"/>
    <col min="6" max="6" width="10.296875" style="166" customWidth="1"/>
    <col min="7" max="255" width="8.8984375" style="150"/>
    <col min="256" max="256" width="4.09765625" style="150" bestFit="1" customWidth="1"/>
    <col min="257" max="257" width="28.59765625" style="150" customWidth="1"/>
    <col min="258" max="258" width="47.296875" style="150" bestFit="1" customWidth="1"/>
    <col min="259" max="259" width="14.59765625" style="150" bestFit="1" customWidth="1"/>
    <col min="260" max="260" width="13" style="150" bestFit="1" customWidth="1"/>
    <col min="261" max="261" width="14.59765625" style="150" bestFit="1" customWidth="1"/>
    <col min="262" max="262" width="10.296875" style="150" customWidth="1"/>
    <col min="263" max="511" width="8.8984375" style="150"/>
    <col min="512" max="512" width="4.09765625" style="150" bestFit="1" customWidth="1"/>
    <col min="513" max="513" width="28.59765625" style="150" customWidth="1"/>
    <col min="514" max="514" width="47.296875" style="150" bestFit="1" customWidth="1"/>
    <col min="515" max="515" width="14.59765625" style="150" bestFit="1" customWidth="1"/>
    <col min="516" max="516" width="13" style="150" bestFit="1" customWidth="1"/>
    <col min="517" max="517" width="14.59765625" style="150" bestFit="1" customWidth="1"/>
    <col min="518" max="518" width="10.296875" style="150" customWidth="1"/>
    <col min="519" max="767" width="8.8984375" style="150"/>
    <col min="768" max="768" width="4.09765625" style="150" bestFit="1" customWidth="1"/>
    <col min="769" max="769" width="28.59765625" style="150" customWidth="1"/>
    <col min="770" max="770" width="47.296875" style="150" bestFit="1" customWidth="1"/>
    <col min="771" max="771" width="14.59765625" style="150" bestFit="1" customWidth="1"/>
    <col min="772" max="772" width="13" style="150" bestFit="1" customWidth="1"/>
    <col min="773" max="773" width="14.59765625" style="150" bestFit="1" customWidth="1"/>
    <col min="774" max="774" width="10.296875" style="150" customWidth="1"/>
    <col min="775" max="1023" width="8.8984375" style="150"/>
    <col min="1024" max="1024" width="4.09765625" style="150" bestFit="1" customWidth="1"/>
    <col min="1025" max="1025" width="28.59765625" style="150" customWidth="1"/>
    <col min="1026" max="1026" width="47.296875" style="150" bestFit="1" customWidth="1"/>
    <col min="1027" max="1027" width="14.59765625" style="150" bestFit="1" customWidth="1"/>
    <col min="1028" max="1028" width="13" style="150" bestFit="1" customWidth="1"/>
    <col min="1029" max="1029" width="14.59765625" style="150" bestFit="1" customWidth="1"/>
    <col min="1030" max="1030" width="10.296875" style="150" customWidth="1"/>
    <col min="1031" max="1279" width="8.8984375" style="150"/>
    <col min="1280" max="1280" width="4.09765625" style="150" bestFit="1" customWidth="1"/>
    <col min="1281" max="1281" width="28.59765625" style="150" customWidth="1"/>
    <col min="1282" max="1282" width="47.296875" style="150" bestFit="1" customWidth="1"/>
    <col min="1283" max="1283" width="14.59765625" style="150" bestFit="1" customWidth="1"/>
    <col min="1284" max="1284" width="13" style="150" bestFit="1" customWidth="1"/>
    <col min="1285" max="1285" width="14.59765625" style="150" bestFit="1" customWidth="1"/>
    <col min="1286" max="1286" width="10.296875" style="150" customWidth="1"/>
    <col min="1287" max="1535" width="8.8984375" style="150"/>
    <col min="1536" max="1536" width="4.09765625" style="150" bestFit="1" customWidth="1"/>
    <col min="1537" max="1537" width="28.59765625" style="150" customWidth="1"/>
    <col min="1538" max="1538" width="47.296875" style="150" bestFit="1" customWidth="1"/>
    <col min="1539" max="1539" width="14.59765625" style="150" bestFit="1" customWidth="1"/>
    <col min="1540" max="1540" width="13" style="150" bestFit="1" customWidth="1"/>
    <col min="1541" max="1541" width="14.59765625" style="150" bestFit="1" customWidth="1"/>
    <col min="1542" max="1542" width="10.296875" style="150" customWidth="1"/>
    <col min="1543" max="1791" width="8.8984375" style="150"/>
    <col min="1792" max="1792" width="4.09765625" style="150" bestFit="1" customWidth="1"/>
    <col min="1793" max="1793" width="28.59765625" style="150" customWidth="1"/>
    <col min="1794" max="1794" width="47.296875" style="150" bestFit="1" customWidth="1"/>
    <col min="1795" max="1795" width="14.59765625" style="150" bestFit="1" customWidth="1"/>
    <col min="1796" max="1796" width="13" style="150" bestFit="1" customWidth="1"/>
    <col min="1797" max="1797" width="14.59765625" style="150" bestFit="1" customWidth="1"/>
    <col min="1798" max="1798" width="10.296875" style="150" customWidth="1"/>
    <col min="1799" max="2047" width="8.8984375" style="150"/>
    <col min="2048" max="2048" width="4.09765625" style="150" bestFit="1" customWidth="1"/>
    <col min="2049" max="2049" width="28.59765625" style="150" customWidth="1"/>
    <col min="2050" max="2050" width="47.296875" style="150" bestFit="1" customWidth="1"/>
    <col min="2051" max="2051" width="14.59765625" style="150" bestFit="1" customWidth="1"/>
    <col min="2052" max="2052" width="13" style="150" bestFit="1" customWidth="1"/>
    <col min="2053" max="2053" width="14.59765625" style="150" bestFit="1" customWidth="1"/>
    <col min="2054" max="2054" width="10.296875" style="150" customWidth="1"/>
    <col min="2055" max="2303" width="8.8984375" style="150"/>
    <col min="2304" max="2304" width="4.09765625" style="150" bestFit="1" customWidth="1"/>
    <col min="2305" max="2305" width="28.59765625" style="150" customWidth="1"/>
    <col min="2306" max="2306" width="47.296875" style="150" bestFit="1" customWidth="1"/>
    <col min="2307" max="2307" width="14.59765625" style="150" bestFit="1" customWidth="1"/>
    <col min="2308" max="2308" width="13" style="150" bestFit="1" customWidth="1"/>
    <col min="2309" max="2309" width="14.59765625" style="150" bestFit="1" customWidth="1"/>
    <col min="2310" max="2310" width="10.296875" style="150" customWidth="1"/>
    <col min="2311" max="2559" width="8.8984375" style="150"/>
    <col min="2560" max="2560" width="4.09765625" style="150" bestFit="1" customWidth="1"/>
    <col min="2561" max="2561" width="28.59765625" style="150" customWidth="1"/>
    <col min="2562" max="2562" width="47.296875" style="150" bestFit="1" customWidth="1"/>
    <col min="2563" max="2563" width="14.59765625" style="150" bestFit="1" customWidth="1"/>
    <col min="2564" max="2564" width="13" style="150" bestFit="1" customWidth="1"/>
    <col min="2565" max="2565" width="14.59765625" style="150" bestFit="1" customWidth="1"/>
    <col min="2566" max="2566" width="10.296875" style="150" customWidth="1"/>
    <col min="2567" max="2815" width="8.8984375" style="150"/>
    <col min="2816" max="2816" width="4.09765625" style="150" bestFit="1" customWidth="1"/>
    <col min="2817" max="2817" width="28.59765625" style="150" customWidth="1"/>
    <col min="2818" max="2818" width="47.296875" style="150" bestFit="1" customWidth="1"/>
    <col min="2819" max="2819" width="14.59765625" style="150" bestFit="1" customWidth="1"/>
    <col min="2820" max="2820" width="13" style="150" bestFit="1" customWidth="1"/>
    <col min="2821" max="2821" width="14.59765625" style="150" bestFit="1" customWidth="1"/>
    <col min="2822" max="2822" width="10.296875" style="150" customWidth="1"/>
    <col min="2823" max="3071" width="8.8984375" style="150"/>
    <col min="3072" max="3072" width="4.09765625" style="150" bestFit="1" customWidth="1"/>
    <col min="3073" max="3073" width="28.59765625" style="150" customWidth="1"/>
    <col min="3074" max="3074" width="47.296875" style="150" bestFit="1" customWidth="1"/>
    <col min="3075" max="3075" width="14.59765625" style="150" bestFit="1" customWidth="1"/>
    <col min="3076" max="3076" width="13" style="150" bestFit="1" customWidth="1"/>
    <col min="3077" max="3077" width="14.59765625" style="150" bestFit="1" customWidth="1"/>
    <col min="3078" max="3078" width="10.296875" style="150" customWidth="1"/>
    <col min="3079" max="3327" width="8.8984375" style="150"/>
    <col min="3328" max="3328" width="4.09765625" style="150" bestFit="1" customWidth="1"/>
    <col min="3329" max="3329" width="28.59765625" style="150" customWidth="1"/>
    <col min="3330" max="3330" width="47.296875" style="150" bestFit="1" customWidth="1"/>
    <col min="3331" max="3331" width="14.59765625" style="150" bestFit="1" customWidth="1"/>
    <col min="3332" max="3332" width="13" style="150" bestFit="1" customWidth="1"/>
    <col min="3333" max="3333" width="14.59765625" style="150" bestFit="1" customWidth="1"/>
    <col min="3334" max="3334" width="10.296875" style="150" customWidth="1"/>
    <col min="3335" max="3583" width="8.8984375" style="150"/>
    <col min="3584" max="3584" width="4.09765625" style="150" bestFit="1" customWidth="1"/>
    <col min="3585" max="3585" width="28.59765625" style="150" customWidth="1"/>
    <col min="3586" max="3586" width="47.296875" style="150" bestFit="1" customWidth="1"/>
    <col min="3587" max="3587" width="14.59765625" style="150" bestFit="1" customWidth="1"/>
    <col min="3588" max="3588" width="13" style="150" bestFit="1" customWidth="1"/>
    <col min="3589" max="3589" width="14.59765625" style="150" bestFit="1" customWidth="1"/>
    <col min="3590" max="3590" width="10.296875" style="150" customWidth="1"/>
    <col min="3591" max="3839" width="8.8984375" style="150"/>
    <col min="3840" max="3840" width="4.09765625" style="150" bestFit="1" customWidth="1"/>
    <col min="3841" max="3841" width="28.59765625" style="150" customWidth="1"/>
    <col min="3842" max="3842" width="47.296875" style="150" bestFit="1" customWidth="1"/>
    <col min="3843" max="3843" width="14.59765625" style="150" bestFit="1" customWidth="1"/>
    <col min="3844" max="3844" width="13" style="150" bestFit="1" customWidth="1"/>
    <col min="3845" max="3845" width="14.59765625" style="150" bestFit="1" customWidth="1"/>
    <col min="3846" max="3846" width="10.296875" style="150" customWidth="1"/>
    <col min="3847" max="4095" width="8.8984375" style="150"/>
    <col min="4096" max="4096" width="4.09765625" style="150" bestFit="1" customWidth="1"/>
    <col min="4097" max="4097" width="28.59765625" style="150" customWidth="1"/>
    <col min="4098" max="4098" width="47.296875" style="150" bestFit="1" customWidth="1"/>
    <col min="4099" max="4099" width="14.59765625" style="150" bestFit="1" customWidth="1"/>
    <col min="4100" max="4100" width="13" style="150" bestFit="1" customWidth="1"/>
    <col min="4101" max="4101" width="14.59765625" style="150" bestFit="1" customWidth="1"/>
    <col min="4102" max="4102" width="10.296875" style="150" customWidth="1"/>
    <col min="4103" max="4351" width="8.8984375" style="150"/>
    <col min="4352" max="4352" width="4.09765625" style="150" bestFit="1" customWidth="1"/>
    <col min="4353" max="4353" width="28.59765625" style="150" customWidth="1"/>
    <col min="4354" max="4354" width="47.296875" style="150" bestFit="1" customWidth="1"/>
    <col min="4355" max="4355" width="14.59765625" style="150" bestFit="1" customWidth="1"/>
    <col min="4356" max="4356" width="13" style="150" bestFit="1" customWidth="1"/>
    <col min="4357" max="4357" width="14.59765625" style="150" bestFit="1" customWidth="1"/>
    <col min="4358" max="4358" width="10.296875" style="150" customWidth="1"/>
    <col min="4359" max="4607" width="8.8984375" style="150"/>
    <col min="4608" max="4608" width="4.09765625" style="150" bestFit="1" customWidth="1"/>
    <col min="4609" max="4609" width="28.59765625" style="150" customWidth="1"/>
    <col min="4610" max="4610" width="47.296875" style="150" bestFit="1" customWidth="1"/>
    <col min="4611" max="4611" width="14.59765625" style="150" bestFit="1" customWidth="1"/>
    <col min="4612" max="4612" width="13" style="150" bestFit="1" customWidth="1"/>
    <col min="4613" max="4613" width="14.59765625" style="150" bestFit="1" customWidth="1"/>
    <col min="4614" max="4614" width="10.296875" style="150" customWidth="1"/>
    <col min="4615" max="4863" width="8.8984375" style="150"/>
    <col min="4864" max="4864" width="4.09765625" style="150" bestFit="1" customWidth="1"/>
    <col min="4865" max="4865" width="28.59765625" style="150" customWidth="1"/>
    <col min="4866" max="4866" width="47.296875" style="150" bestFit="1" customWidth="1"/>
    <col min="4867" max="4867" width="14.59765625" style="150" bestFit="1" customWidth="1"/>
    <col min="4868" max="4868" width="13" style="150" bestFit="1" customWidth="1"/>
    <col min="4869" max="4869" width="14.59765625" style="150" bestFit="1" customWidth="1"/>
    <col min="4870" max="4870" width="10.296875" style="150" customWidth="1"/>
    <col min="4871" max="5119" width="8.8984375" style="150"/>
    <col min="5120" max="5120" width="4.09765625" style="150" bestFit="1" customWidth="1"/>
    <col min="5121" max="5121" width="28.59765625" style="150" customWidth="1"/>
    <col min="5122" max="5122" width="47.296875" style="150" bestFit="1" customWidth="1"/>
    <col min="5123" max="5123" width="14.59765625" style="150" bestFit="1" customWidth="1"/>
    <col min="5124" max="5124" width="13" style="150" bestFit="1" customWidth="1"/>
    <col min="5125" max="5125" width="14.59765625" style="150" bestFit="1" customWidth="1"/>
    <col min="5126" max="5126" width="10.296875" style="150" customWidth="1"/>
    <col min="5127" max="5375" width="8.8984375" style="150"/>
    <col min="5376" max="5376" width="4.09765625" style="150" bestFit="1" customWidth="1"/>
    <col min="5377" max="5377" width="28.59765625" style="150" customWidth="1"/>
    <col min="5378" max="5378" width="47.296875" style="150" bestFit="1" customWidth="1"/>
    <col min="5379" max="5379" width="14.59765625" style="150" bestFit="1" customWidth="1"/>
    <col min="5380" max="5380" width="13" style="150" bestFit="1" customWidth="1"/>
    <col min="5381" max="5381" width="14.59765625" style="150" bestFit="1" customWidth="1"/>
    <col min="5382" max="5382" width="10.296875" style="150" customWidth="1"/>
    <col min="5383" max="5631" width="8.8984375" style="150"/>
    <col min="5632" max="5632" width="4.09765625" style="150" bestFit="1" customWidth="1"/>
    <col min="5633" max="5633" width="28.59765625" style="150" customWidth="1"/>
    <col min="5634" max="5634" width="47.296875" style="150" bestFit="1" customWidth="1"/>
    <col min="5635" max="5635" width="14.59765625" style="150" bestFit="1" customWidth="1"/>
    <col min="5636" max="5636" width="13" style="150" bestFit="1" customWidth="1"/>
    <col min="5637" max="5637" width="14.59765625" style="150" bestFit="1" customWidth="1"/>
    <col min="5638" max="5638" width="10.296875" style="150" customWidth="1"/>
    <col min="5639" max="5887" width="8.8984375" style="150"/>
    <col min="5888" max="5888" width="4.09765625" style="150" bestFit="1" customWidth="1"/>
    <col min="5889" max="5889" width="28.59765625" style="150" customWidth="1"/>
    <col min="5890" max="5890" width="47.296875" style="150" bestFit="1" customWidth="1"/>
    <col min="5891" max="5891" width="14.59765625" style="150" bestFit="1" customWidth="1"/>
    <col min="5892" max="5892" width="13" style="150" bestFit="1" customWidth="1"/>
    <col min="5893" max="5893" width="14.59765625" style="150" bestFit="1" customWidth="1"/>
    <col min="5894" max="5894" width="10.296875" style="150" customWidth="1"/>
    <col min="5895" max="6143" width="8.8984375" style="150"/>
    <col min="6144" max="6144" width="4.09765625" style="150" bestFit="1" customWidth="1"/>
    <col min="6145" max="6145" width="28.59765625" style="150" customWidth="1"/>
    <col min="6146" max="6146" width="47.296875" style="150" bestFit="1" customWidth="1"/>
    <col min="6147" max="6147" width="14.59765625" style="150" bestFit="1" customWidth="1"/>
    <col min="6148" max="6148" width="13" style="150" bestFit="1" customWidth="1"/>
    <col min="6149" max="6149" width="14.59765625" style="150" bestFit="1" customWidth="1"/>
    <col min="6150" max="6150" width="10.296875" style="150" customWidth="1"/>
    <col min="6151" max="6399" width="8.8984375" style="150"/>
    <col min="6400" max="6400" width="4.09765625" style="150" bestFit="1" customWidth="1"/>
    <col min="6401" max="6401" width="28.59765625" style="150" customWidth="1"/>
    <col min="6402" max="6402" width="47.296875" style="150" bestFit="1" customWidth="1"/>
    <col min="6403" max="6403" width="14.59765625" style="150" bestFit="1" customWidth="1"/>
    <col min="6404" max="6404" width="13" style="150" bestFit="1" customWidth="1"/>
    <col min="6405" max="6405" width="14.59765625" style="150" bestFit="1" customWidth="1"/>
    <col min="6406" max="6406" width="10.296875" style="150" customWidth="1"/>
    <col min="6407" max="6655" width="8.8984375" style="150"/>
    <col min="6656" max="6656" width="4.09765625" style="150" bestFit="1" customWidth="1"/>
    <col min="6657" max="6657" width="28.59765625" style="150" customWidth="1"/>
    <col min="6658" max="6658" width="47.296875" style="150" bestFit="1" customWidth="1"/>
    <col min="6659" max="6659" width="14.59765625" style="150" bestFit="1" customWidth="1"/>
    <col min="6660" max="6660" width="13" style="150" bestFit="1" customWidth="1"/>
    <col min="6661" max="6661" width="14.59765625" style="150" bestFit="1" customWidth="1"/>
    <col min="6662" max="6662" width="10.296875" style="150" customWidth="1"/>
    <col min="6663" max="6911" width="8.8984375" style="150"/>
    <col min="6912" max="6912" width="4.09765625" style="150" bestFit="1" customWidth="1"/>
    <col min="6913" max="6913" width="28.59765625" style="150" customWidth="1"/>
    <col min="6914" max="6914" width="47.296875" style="150" bestFit="1" customWidth="1"/>
    <col min="6915" max="6915" width="14.59765625" style="150" bestFit="1" customWidth="1"/>
    <col min="6916" max="6916" width="13" style="150" bestFit="1" customWidth="1"/>
    <col min="6917" max="6917" width="14.59765625" style="150" bestFit="1" customWidth="1"/>
    <col min="6918" max="6918" width="10.296875" style="150" customWidth="1"/>
    <col min="6919" max="7167" width="8.8984375" style="150"/>
    <col min="7168" max="7168" width="4.09765625" style="150" bestFit="1" customWidth="1"/>
    <col min="7169" max="7169" width="28.59765625" style="150" customWidth="1"/>
    <col min="7170" max="7170" width="47.296875" style="150" bestFit="1" customWidth="1"/>
    <col min="7171" max="7171" width="14.59765625" style="150" bestFit="1" customWidth="1"/>
    <col min="7172" max="7172" width="13" style="150" bestFit="1" customWidth="1"/>
    <col min="7173" max="7173" width="14.59765625" style="150" bestFit="1" customWidth="1"/>
    <col min="7174" max="7174" width="10.296875" style="150" customWidth="1"/>
    <col min="7175" max="7423" width="8.8984375" style="150"/>
    <col min="7424" max="7424" width="4.09765625" style="150" bestFit="1" customWidth="1"/>
    <col min="7425" max="7425" width="28.59765625" style="150" customWidth="1"/>
    <col min="7426" max="7426" width="47.296875" style="150" bestFit="1" customWidth="1"/>
    <col min="7427" max="7427" width="14.59765625" style="150" bestFit="1" customWidth="1"/>
    <col min="7428" max="7428" width="13" style="150" bestFit="1" customWidth="1"/>
    <col min="7429" max="7429" width="14.59765625" style="150" bestFit="1" customWidth="1"/>
    <col min="7430" max="7430" width="10.296875" style="150" customWidth="1"/>
    <col min="7431" max="7679" width="8.8984375" style="150"/>
    <col min="7680" max="7680" width="4.09765625" style="150" bestFit="1" customWidth="1"/>
    <col min="7681" max="7681" width="28.59765625" style="150" customWidth="1"/>
    <col min="7682" max="7682" width="47.296875" style="150" bestFit="1" customWidth="1"/>
    <col min="7683" max="7683" width="14.59765625" style="150" bestFit="1" customWidth="1"/>
    <col min="7684" max="7684" width="13" style="150" bestFit="1" customWidth="1"/>
    <col min="7685" max="7685" width="14.59765625" style="150" bestFit="1" customWidth="1"/>
    <col min="7686" max="7686" width="10.296875" style="150" customWidth="1"/>
    <col min="7687" max="7935" width="8.8984375" style="150"/>
    <col min="7936" max="7936" width="4.09765625" style="150" bestFit="1" customWidth="1"/>
    <col min="7937" max="7937" width="28.59765625" style="150" customWidth="1"/>
    <col min="7938" max="7938" width="47.296875" style="150" bestFit="1" customWidth="1"/>
    <col min="7939" max="7939" width="14.59765625" style="150" bestFit="1" customWidth="1"/>
    <col min="7940" max="7940" width="13" style="150" bestFit="1" customWidth="1"/>
    <col min="7941" max="7941" width="14.59765625" style="150" bestFit="1" customWidth="1"/>
    <col min="7942" max="7942" width="10.296875" style="150" customWidth="1"/>
    <col min="7943" max="8191" width="8.8984375" style="150"/>
    <col min="8192" max="8192" width="4.09765625" style="150" bestFit="1" customWidth="1"/>
    <col min="8193" max="8193" width="28.59765625" style="150" customWidth="1"/>
    <col min="8194" max="8194" width="47.296875" style="150" bestFit="1" customWidth="1"/>
    <col min="8195" max="8195" width="14.59765625" style="150" bestFit="1" customWidth="1"/>
    <col min="8196" max="8196" width="13" style="150" bestFit="1" customWidth="1"/>
    <col min="8197" max="8197" width="14.59765625" style="150" bestFit="1" customWidth="1"/>
    <col min="8198" max="8198" width="10.296875" style="150" customWidth="1"/>
    <col min="8199" max="8447" width="8.8984375" style="150"/>
    <col min="8448" max="8448" width="4.09765625" style="150" bestFit="1" customWidth="1"/>
    <col min="8449" max="8449" width="28.59765625" style="150" customWidth="1"/>
    <col min="8450" max="8450" width="47.296875" style="150" bestFit="1" customWidth="1"/>
    <col min="8451" max="8451" width="14.59765625" style="150" bestFit="1" customWidth="1"/>
    <col min="8452" max="8452" width="13" style="150" bestFit="1" customWidth="1"/>
    <col min="8453" max="8453" width="14.59765625" style="150" bestFit="1" customWidth="1"/>
    <col min="8454" max="8454" width="10.296875" style="150" customWidth="1"/>
    <col min="8455" max="8703" width="8.8984375" style="150"/>
    <col min="8704" max="8704" width="4.09765625" style="150" bestFit="1" customWidth="1"/>
    <col min="8705" max="8705" width="28.59765625" style="150" customWidth="1"/>
    <col min="8706" max="8706" width="47.296875" style="150" bestFit="1" customWidth="1"/>
    <col min="8707" max="8707" width="14.59765625" style="150" bestFit="1" customWidth="1"/>
    <col min="8708" max="8708" width="13" style="150" bestFit="1" customWidth="1"/>
    <col min="8709" max="8709" width="14.59765625" style="150" bestFit="1" customWidth="1"/>
    <col min="8710" max="8710" width="10.296875" style="150" customWidth="1"/>
    <col min="8711" max="8959" width="8.8984375" style="150"/>
    <col min="8960" max="8960" width="4.09765625" style="150" bestFit="1" customWidth="1"/>
    <col min="8961" max="8961" width="28.59765625" style="150" customWidth="1"/>
    <col min="8962" max="8962" width="47.296875" style="150" bestFit="1" customWidth="1"/>
    <col min="8963" max="8963" width="14.59765625" style="150" bestFit="1" customWidth="1"/>
    <col min="8964" max="8964" width="13" style="150" bestFit="1" customWidth="1"/>
    <col min="8965" max="8965" width="14.59765625" style="150" bestFit="1" customWidth="1"/>
    <col min="8966" max="8966" width="10.296875" style="150" customWidth="1"/>
    <col min="8967" max="9215" width="8.8984375" style="150"/>
    <col min="9216" max="9216" width="4.09765625" style="150" bestFit="1" customWidth="1"/>
    <col min="9217" max="9217" width="28.59765625" style="150" customWidth="1"/>
    <col min="9218" max="9218" width="47.296875" style="150" bestFit="1" customWidth="1"/>
    <col min="9219" max="9219" width="14.59765625" style="150" bestFit="1" customWidth="1"/>
    <col min="9220" max="9220" width="13" style="150" bestFit="1" customWidth="1"/>
    <col min="9221" max="9221" width="14.59765625" style="150" bestFit="1" customWidth="1"/>
    <col min="9222" max="9222" width="10.296875" style="150" customWidth="1"/>
    <col min="9223" max="9471" width="8.8984375" style="150"/>
    <col min="9472" max="9472" width="4.09765625" style="150" bestFit="1" customWidth="1"/>
    <col min="9473" max="9473" width="28.59765625" style="150" customWidth="1"/>
    <col min="9474" max="9474" width="47.296875" style="150" bestFit="1" customWidth="1"/>
    <col min="9475" max="9475" width="14.59765625" style="150" bestFit="1" customWidth="1"/>
    <col min="9476" max="9476" width="13" style="150" bestFit="1" customWidth="1"/>
    <col min="9477" max="9477" width="14.59765625" style="150" bestFit="1" customWidth="1"/>
    <col min="9478" max="9478" width="10.296875" style="150" customWidth="1"/>
    <col min="9479" max="9727" width="8.8984375" style="150"/>
    <col min="9728" max="9728" width="4.09765625" style="150" bestFit="1" customWidth="1"/>
    <col min="9729" max="9729" width="28.59765625" style="150" customWidth="1"/>
    <col min="9730" max="9730" width="47.296875" style="150" bestFit="1" customWidth="1"/>
    <col min="9731" max="9731" width="14.59765625" style="150" bestFit="1" customWidth="1"/>
    <col min="9732" max="9732" width="13" style="150" bestFit="1" customWidth="1"/>
    <col min="9733" max="9733" width="14.59765625" style="150" bestFit="1" customWidth="1"/>
    <col min="9734" max="9734" width="10.296875" style="150" customWidth="1"/>
    <col min="9735" max="9983" width="8.8984375" style="150"/>
    <col min="9984" max="9984" width="4.09765625" style="150" bestFit="1" customWidth="1"/>
    <col min="9985" max="9985" width="28.59765625" style="150" customWidth="1"/>
    <col min="9986" max="9986" width="47.296875" style="150" bestFit="1" customWidth="1"/>
    <col min="9987" max="9987" width="14.59765625" style="150" bestFit="1" customWidth="1"/>
    <col min="9988" max="9988" width="13" style="150" bestFit="1" customWidth="1"/>
    <col min="9989" max="9989" width="14.59765625" style="150" bestFit="1" customWidth="1"/>
    <col min="9990" max="9990" width="10.296875" style="150" customWidth="1"/>
    <col min="9991" max="10239" width="8.8984375" style="150"/>
    <col min="10240" max="10240" width="4.09765625" style="150" bestFit="1" customWidth="1"/>
    <col min="10241" max="10241" width="28.59765625" style="150" customWidth="1"/>
    <col min="10242" max="10242" width="47.296875" style="150" bestFit="1" customWidth="1"/>
    <col min="10243" max="10243" width="14.59765625" style="150" bestFit="1" customWidth="1"/>
    <col min="10244" max="10244" width="13" style="150" bestFit="1" customWidth="1"/>
    <col min="10245" max="10245" width="14.59765625" style="150" bestFit="1" customWidth="1"/>
    <col min="10246" max="10246" width="10.296875" style="150" customWidth="1"/>
    <col min="10247" max="10495" width="8.8984375" style="150"/>
    <col min="10496" max="10496" width="4.09765625" style="150" bestFit="1" customWidth="1"/>
    <col min="10497" max="10497" width="28.59765625" style="150" customWidth="1"/>
    <col min="10498" max="10498" width="47.296875" style="150" bestFit="1" customWidth="1"/>
    <col min="10499" max="10499" width="14.59765625" style="150" bestFit="1" customWidth="1"/>
    <col min="10500" max="10500" width="13" style="150" bestFit="1" customWidth="1"/>
    <col min="10501" max="10501" width="14.59765625" style="150" bestFit="1" customWidth="1"/>
    <col min="10502" max="10502" width="10.296875" style="150" customWidth="1"/>
    <col min="10503" max="10751" width="8.8984375" style="150"/>
    <col min="10752" max="10752" width="4.09765625" style="150" bestFit="1" customWidth="1"/>
    <col min="10753" max="10753" width="28.59765625" style="150" customWidth="1"/>
    <col min="10754" max="10754" width="47.296875" style="150" bestFit="1" customWidth="1"/>
    <col min="10755" max="10755" width="14.59765625" style="150" bestFit="1" customWidth="1"/>
    <col min="10756" max="10756" width="13" style="150" bestFit="1" customWidth="1"/>
    <col min="10757" max="10757" width="14.59765625" style="150" bestFit="1" customWidth="1"/>
    <col min="10758" max="10758" width="10.296875" style="150" customWidth="1"/>
    <col min="10759" max="11007" width="8.8984375" style="150"/>
    <col min="11008" max="11008" width="4.09765625" style="150" bestFit="1" customWidth="1"/>
    <col min="11009" max="11009" width="28.59765625" style="150" customWidth="1"/>
    <col min="11010" max="11010" width="47.296875" style="150" bestFit="1" customWidth="1"/>
    <col min="11011" max="11011" width="14.59765625" style="150" bestFit="1" customWidth="1"/>
    <col min="11012" max="11012" width="13" style="150" bestFit="1" customWidth="1"/>
    <col min="11013" max="11013" width="14.59765625" style="150" bestFit="1" customWidth="1"/>
    <col min="11014" max="11014" width="10.296875" style="150" customWidth="1"/>
    <col min="11015" max="11263" width="8.8984375" style="150"/>
    <col min="11264" max="11264" width="4.09765625" style="150" bestFit="1" customWidth="1"/>
    <col min="11265" max="11265" width="28.59765625" style="150" customWidth="1"/>
    <col min="11266" max="11266" width="47.296875" style="150" bestFit="1" customWidth="1"/>
    <col min="11267" max="11267" width="14.59765625" style="150" bestFit="1" customWidth="1"/>
    <col min="11268" max="11268" width="13" style="150" bestFit="1" customWidth="1"/>
    <col min="11269" max="11269" width="14.59765625" style="150" bestFit="1" customWidth="1"/>
    <col min="11270" max="11270" width="10.296875" style="150" customWidth="1"/>
    <col min="11271" max="11519" width="8.8984375" style="150"/>
    <col min="11520" max="11520" width="4.09765625" style="150" bestFit="1" customWidth="1"/>
    <col min="11521" max="11521" width="28.59765625" style="150" customWidth="1"/>
    <col min="11522" max="11522" width="47.296875" style="150" bestFit="1" customWidth="1"/>
    <col min="11523" max="11523" width="14.59765625" style="150" bestFit="1" customWidth="1"/>
    <col min="11524" max="11524" width="13" style="150" bestFit="1" customWidth="1"/>
    <col min="11525" max="11525" width="14.59765625" style="150" bestFit="1" customWidth="1"/>
    <col min="11526" max="11526" width="10.296875" style="150" customWidth="1"/>
    <col min="11527" max="11775" width="8.8984375" style="150"/>
    <col min="11776" max="11776" width="4.09765625" style="150" bestFit="1" customWidth="1"/>
    <col min="11777" max="11777" width="28.59765625" style="150" customWidth="1"/>
    <col min="11778" max="11778" width="47.296875" style="150" bestFit="1" customWidth="1"/>
    <col min="11779" max="11779" width="14.59765625" style="150" bestFit="1" customWidth="1"/>
    <col min="11780" max="11780" width="13" style="150" bestFit="1" customWidth="1"/>
    <col min="11781" max="11781" width="14.59765625" style="150" bestFit="1" customWidth="1"/>
    <col min="11782" max="11782" width="10.296875" style="150" customWidth="1"/>
    <col min="11783" max="12031" width="8.8984375" style="150"/>
    <col min="12032" max="12032" width="4.09765625" style="150" bestFit="1" customWidth="1"/>
    <col min="12033" max="12033" width="28.59765625" style="150" customWidth="1"/>
    <col min="12034" max="12034" width="47.296875" style="150" bestFit="1" customWidth="1"/>
    <col min="12035" max="12035" width="14.59765625" style="150" bestFit="1" customWidth="1"/>
    <col min="12036" max="12036" width="13" style="150" bestFit="1" customWidth="1"/>
    <col min="12037" max="12037" width="14.59765625" style="150" bestFit="1" customWidth="1"/>
    <col min="12038" max="12038" width="10.296875" style="150" customWidth="1"/>
    <col min="12039" max="12287" width="8.8984375" style="150"/>
    <col min="12288" max="12288" width="4.09765625" style="150" bestFit="1" customWidth="1"/>
    <col min="12289" max="12289" width="28.59765625" style="150" customWidth="1"/>
    <col min="12290" max="12290" width="47.296875" style="150" bestFit="1" customWidth="1"/>
    <col min="12291" max="12291" width="14.59765625" style="150" bestFit="1" customWidth="1"/>
    <col min="12292" max="12292" width="13" style="150" bestFit="1" customWidth="1"/>
    <col min="12293" max="12293" width="14.59765625" style="150" bestFit="1" customWidth="1"/>
    <col min="12294" max="12294" width="10.296875" style="150" customWidth="1"/>
    <col min="12295" max="12543" width="8.8984375" style="150"/>
    <col min="12544" max="12544" width="4.09765625" style="150" bestFit="1" customWidth="1"/>
    <col min="12545" max="12545" width="28.59765625" style="150" customWidth="1"/>
    <col min="12546" max="12546" width="47.296875" style="150" bestFit="1" customWidth="1"/>
    <col min="12547" max="12547" width="14.59765625" style="150" bestFit="1" customWidth="1"/>
    <col min="12548" max="12548" width="13" style="150" bestFit="1" customWidth="1"/>
    <col min="12549" max="12549" width="14.59765625" style="150" bestFit="1" customWidth="1"/>
    <col min="12550" max="12550" width="10.296875" style="150" customWidth="1"/>
    <col min="12551" max="12799" width="8.8984375" style="150"/>
    <col min="12800" max="12800" width="4.09765625" style="150" bestFit="1" customWidth="1"/>
    <col min="12801" max="12801" width="28.59765625" style="150" customWidth="1"/>
    <col min="12802" max="12802" width="47.296875" style="150" bestFit="1" customWidth="1"/>
    <col min="12803" max="12803" width="14.59765625" style="150" bestFit="1" customWidth="1"/>
    <col min="12804" max="12804" width="13" style="150" bestFit="1" customWidth="1"/>
    <col min="12805" max="12805" width="14.59765625" style="150" bestFit="1" customWidth="1"/>
    <col min="12806" max="12806" width="10.296875" style="150" customWidth="1"/>
    <col min="12807" max="13055" width="8.8984375" style="150"/>
    <col min="13056" max="13056" width="4.09765625" style="150" bestFit="1" customWidth="1"/>
    <col min="13057" max="13057" width="28.59765625" style="150" customWidth="1"/>
    <col min="13058" max="13058" width="47.296875" style="150" bestFit="1" customWidth="1"/>
    <col min="13059" max="13059" width="14.59765625" style="150" bestFit="1" customWidth="1"/>
    <col min="13060" max="13060" width="13" style="150" bestFit="1" customWidth="1"/>
    <col min="13061" max="13061" width="14.59765625" style="150" bestFit="1" customWidth="1"/>
    <col min="13062" max="13062" width="10.296875" style="150" customWidth="1"/>
    <col min="13063" max="13311" width="8.8984375" style="150"/>
    <col min="13312" max="13312" width="4.09765625" style="150" bestFit="1" customWidth="1"/>
    <col min="13313" max="13313" width="28.59765625" style="150" customWidth="1"/>
    <col min="13314" max="13314" width="47.296875" style="150" bestFit="1" customWidth="1"/>
    <col min="13315" max="13315" width="14.59765625" style="150" bestFit="1" customWidth="1"/>
    <col min="13316" max="13316" width="13" style="150" bestFit="1" customWidth="1"/>
    <col min="13317" max="13317" width="14.59765625" style="150" bestFit="1" customWidth="1"/>
    <col min="13318" max="13318" width="10.296875" style="150" customWidth="1"/>
    <col min="13319" max="13567" width="8.8984375" style="150"/>
    <col min="13568" max="13568" width="4.09765625" style="150" bestFit="1" customWidth="1"/>
    <col min="13569" max="13569" width="28.59765625" style="150" customWidth="1"/>
    <col min="13570" max="13570" width="47.296875" style="150" bestFit="1" customWidth="1"/>
    <col min="13571" max="13571" width="14.59765625" style="150" bestFit="1" customWidth="1"/>
    <col min="13572" max="13572" width="13" style="150" bestFit="1" customWidth="1"/>
    <col min="13573" max="13573" width="14.59765625" style="150" bestFit="1" customWidth="1"/>
    <col min="13574" max="13574" width="10.296875" style="150" customWidth="1"/>
    <col min="13575" max="13823" width="8.8984375" style="150"/>
    <col min="13824" max="13824" width="4.09765625" style="150" bestFit="1" customWidth="1"/>
    <col min="13825" max="13825" width="28.59765625" style="150" customWidth="1"/>
    <col min="13826" max="13826" width="47.296875" style="150" bestFit="1" customWidth="1"/>
    <col min="13827" max="13827" width="14.59765625" style="150" bestFit="1" customWidth="1"/>
    <col min="13828" max="13828" width="13" style="150" bestFit="1" customWidth="1"/>
    <col min="13829" max="13829" width="14.59765625" style="150" bestFit="1" customWidth="1"/>
    <col min="13830" max="13830" width="10.296875" style="150" customWidth="1"/>
    <col min="13831" max="14079" width="8.8984375" style="150"/>
    <col min="14080" max="14080" width="4.09765625" style="150" bestFit="1" customWidth="1"/>
    <col min="14081" max="14081" width="28.59765625" style="150" customWidth="1"/>
    <col min="14082" max="14082" width="47.296875" style="150" bestFit="1" customWidth="1"/>
    <col min="14083" max="14083" width="14.59765625" style="150" bestFit="1" customWidth="1"/>
    <col min="14084" max="14084" width="13" style="150" bestFit="1" customWidth="1"/>
    <col min="14085" max="14085" width="14.59765625" style="150" bestFit="1" customWidth="1"/>
    <col min="14086" max="14086" width="10.296875" style="150" customWidth="1"/>
    <col min="14087" max="14335" width="8.8984375" style="150"/>
    <col min="14336" max="14336" width="4.09765625" style="150" bestFit="1" customWidth="1"/>
    <col min="14337" max="14337" width="28.59765625" style="150" customWidth="1"/>
    <col min="14338" max="14338" width="47.296875" style="150" bestFit="1" customWidth="1"/>
    <col min="14339" max="14339" width="14.59765625" style="150" bestFit="1" customWidth="1"/>
    <col min="14340" max="14340" width="13" style="150" bestFit="1" customWidth="1"/>
    <col min="14341" max="14341" width="14.59765625" style="150" bestFit="1" customWidth="1"/>
    <col min="14342" max="14342" width="10.296875" style="150" customWidth="1"/>
    <col min="14343" max="14591" width="8.8984375" style="150"/>
    <col min="14592" max="14592" width="4.09765625" style="150" bestFit="1" customWidth="1"/>
    <col min="14593" max="14593" width="28.59765625" style="150" customWidth="1"/>
    <col min="14594" max="14594" width="47.296875" style="150" bestFit="1" customWidth="1"/>
    <col min="14595" max="14595" width="14.59765625" style="150" bestFit="1" customWidth="1"/>
    <col min="14596" max="14596" width="13" style="150" bestFit="1" customWidth="1"/>
    <col min="14597" max="14597" width="14.59765625" style="150" bestFit="1" customWidth="1"/>
    <col min="14598" max="14598" width="10.296875" style="150" customWidth="1"/>
    <col min="14599" max="14847" width="8.8984375" style="150"/>
    <col min="14848" max="14848" width="4.09765625" style="150" bestFit="1" customWidth="1"/>
    <col min="14849" max="14849" width="28.59765625" style="150" customWidth="1"/>
    <col min="14850" max="14850" width="47.296875" style="150" bestFit="1" customWidth="1"/>
    <col min="14851" max="14851" width="14.59765625" style="150" bestFit="1" customWidth="1"/>
    <col min="14852" max="14852" width="13" style="150" bestFit="1" customWidth="1"/>
    <col min="14853" max="14853" width="14.59765625" style="150" bestFit="1" customWidth="1"/>
    <col min="14854" max="14854" width="10.296875" style="150" customWidth="1"/>
    <col min="14855" max="15103" width="8.8984375" style="150"/>
    <col min="15104" max="15104" width="4.09765625" style="150" bestFit="1" customWidth="1"/>
    <col min="15105" max="15105" width="28.59765625" style="150" customWidth="1"/>
    <col min="15106" max="15106" width="47.296875" style="150" bestFit="1" customWidth="1"/>
    <col min="15107" max="15107" width="14.59765625" style="150" bestFit="1" customWidth="1"/>
    <col min="15108" max="15108" width="13" style="150" bestFit="1" customWidth="1"/>
    <col min="15109" max="15109" width="14.59765625" style="150" bestFit="1" customWidth="1"/>
    <col min="15110" max="15110" width="10.296875" style="150" customWidth="1"/>
    <col min="15111" max="15359" width="8.8984375" style="150"/>
    <col min="15360" max="15360" width="4.09765625" style="150" bestFit="1" customWidth="1"/>
    <col min="15361" max="15361" width="28.59765625" style="150" customWidth="1"/>
    <col min="15362" max="15362" width="47.296875" style="150" bestFit="1" customWidth="1"/>
    <col min="15363" max="15363" width="14.59765625" style="150" bestFit="1" customWidth="1"/>
    <col min="15364" max="15364" width="13" style="150" bestFit="1" customWidth="1"/>
    <col min="15365" max="15365" width="14.59765625" style="150" bestFit="1" customWidth="1"/>
    <col min="15366" max="15366" width="10.296875" style="150" customWidth="1"/>
    <col min="15367" max="15615" width="8.8984375" style="150"/>
    <col min="15616" max="15616" width="4.09765625" style="150" bestFit="1" customWidth="1"/>
    <col min="15617" max="15617" width="28.59765625" style="150" customWidth="1"/>
    <col min="15618" max="15618" width="47.296875" style="150" bestFit="1" customWidth="1"/>
    <col min="15619" max="15619" width="14.59765625" style="150" bestFit="1" customWidth="1"/>
    <col min="15620" max="15620" width="13" style="150" bestFit="1" customWidth="1"/>
    <col min="15621" max="15621" width="14.59765625" style="150" bestFit="1" customWidth="1"/>
    <col min="15622" max="15622" width="10.296875" style="150" customWidth="1"/>
    <col min="15623" max="15871" width="8.8984375" style="150"/>
    <col min="15872" max="15872" width="4.09765625" style="150" bestFit="1" customWidth="1"/>
    <col min="15873" max="15873" width="28.59765625" style="150" customWidth="1"/>
    <col min="15874" max="15874" width="47.296875" style="150" bestFit="1" customWidth="1"/>
    <col min="15875" max="15875" width="14.59765625" style="150" bestFit="1" customWidth="1"/>
    <col min="15876" max="15876" width="13" style="150" bestFit="1" customWidth="1"/>
    <col min="15877" max="15877" width="14.59765625" style="150" bestFit="1" customWidth="1"/>
    <col min="15878" max="15878" width="10.296875" style="150" customWidth="1"/>
    <col min="15879" max="16127" width="8.8984375" style="150"/>
    <col min="16128" max="16128" width="4.09765625" style="150" bestFit="1" customWidth="1"/>
    <col min="16129" max="16129" width="28.59765625" style="150" customWidth="1"/>
    <col min="16130" max="16130" width="47.296875" style="150" bestFit="1" customWidth="1"/>
    <col min="16131" max="16131" width="14.59765625" style="150" bestFit="1" customWidth="1"/>
    <col min="16132" max="16132" width="13" style="150" bestFit="1" customWidth="1"/>
    <col min="16133" max="16133" width="14.59765625" style="150" bestFit="1" customWidth="1"/>
    <col min="16134" max="16134" width="10.296875" style="150" customWidth="1"/>
    <col min="16135" max="16384" width="8.8984375" style="150"/>
  </cols>
  <sheetData>
    <row r="1" spans="1:13" x14ac:dyDescent="0.3">
      <c r="A1" s="499" t="s">
        <v>200</v>
      </c>
      <c r="B1" s="499"/>
      <c r="C1" s="499"/>
      <c r="D1" s="499"/>
      <c r="E1" s="499"/>
      <c r="F1" s="499"/>
      <c r="G1" s="149"/>
    </row>
    <row r="2" spans="1:13" x14ac:dyDescent="0.3">
      <c r="B2" s="151">
        <v>43132</v>
      </c>
      <c r="C2" s="152"/>
      <c r="D2" s="152"/>
      <c r="E2" s="152"/>
      <c r="F2" s="153"/>
      <c r="G2" s="149"/>
    </row>
    <row r="3" spans="1:13" x14ac:dyDescent="0.3">
      <c r="B3" s="151"/>
      <c r="C3" s="152"/>
      <c r="D3" s="152"/>
      <c r="E3" s="152"/>
      <c r="F3" s="153"/>
      <c r="G3" s="149"/>
    </row>
    <row r="4" spans="1:13" ht="20.45" customHeight="1" x14ac:dyDescent="0.3">
      <c r="A4" s="154" t="s">
        <v>1025</v>
      </c>
      <c r="C4" s="155" t="s">
        <v>201</v>
      </c>
      <c r="D4" s="155" t="s">
        <v>202</v>
      </c>
      <c r="E4" s="155" t="s">
        <v>203</v>
      </c>
      <c r="F4" s="156" t="s">
        <v>435</v>
      </c>
      <c r="G4" s="149"/>
    </row>
    <row r="5" spans="1:13" x14ac:dyDescent="0.3">
      <c r="A5" s="157" t="s">
        <v>6</v>
      </c>
      <c r="B5" s="150" t="s">
        <v>950</v>
      </c>
      <c r="C5" s="158">
        <v>15.77</v>
      </c>
      <c r="D5" s="158">
        <v>3.16</v>
      </c>
      <c r="E5" s="159">
        <v>18.93</v>
      </c>
      <c r="F5" s="153" t="s">
        <v>5</v>
      </c>
      <c r="G5" s="160"/>
    </row>
    <row r="6" spans="1:13" x14ac:dyDescent="0.3">
      <c r="A6" s="157" t="s">
        <v>6</v>
      </c>
      <c r="B6" s="150" t="s">
        <v>951</v>
      </c>
      <c r="C6" s="158">
        <v>49.78</v>
      </c>
      <c r="D6" s="158">
        <v>9.9499999999999993</v>
      </c>
      <c r="E6" s="159">
        <v>59.73</v>
      </c>
      <c r="F6" s="153" t="s">
        <v>5</v>
      </c>
      <c r="G6" s="160"/>
    </row>
    <row r="7" spans="1:13" x14ac:dyDescent="0.3">
      <c r="A7" s="157" t="s">
        <v>653</v>
      </c>
      <c r="B7" s="150" t="s">
        <v>952</v>
      </c>
      <c r="C7" s="158">
        <v>15</v>
      </c>
      <c r="D7" s="158">
        <v>3</v>
      </c>
      <c r="E7" s="158">
        <v>18</v>
      </c>
      <c r="F7" s="153" t="s">
        <v>5</v>
      </c>
      <c r="G7" s="160"/>
    </row>
    <row r="8" spans="1:13" ht="15.55" customHeight="1" x14ac:dyDescent="0.3">
      <c r="A8" s="157" t="s">
        <v>953</v>
      </c>
      <c r="B8" s="161" t="s">
        <v>954</v>
      </c>
      <c r="C8" s="158">
        <v>13.48</v>
      </c>
      <c r="D8" s="158">
        <v>2.7</v>
      </c>
      <c r="E8" s="158">
        <v>16.18</v>
      </c>
      <c r="F8" s="153">
        <v>108706</v>
      </c>
      <c r="G8" s="160"/>
    </row>
    <row r="9" spans="1:13" ht="13.1" customHeight="1" x14ac:dyDescent="0.3">
      <c r="A9" s="157" t="s">
        <v>953</v>
      </c>
      <c r="B9" s="161" t="s">
        <v>955</v>
      </c>
      <c r="C9" s="158">
        <v>3.73</v>
      </c>
      <c r="D9" s="158">
        <v>0.75</v>
      </c>
      <c r="E9" s="158">
        <v>4.4800000000000004</v>
      </c>
      <c r="F9" s="153">
        <v>108706</v>
      </c>
      <c r="G9" s="160"/>
    </row>
    <row r="10" spans="1:13" ht="13.1" customHeight="1" x14ac:dyDescent="0.3">
      <c r="A10" s="157" t="s">
        <v>644</v>
      </c>
      <c r="B10" s="161" t="s">
        <v>956</v>
      </c>
      <c r="C10" s="158">
        <v>893.91</v>
      </c>
      <c r="D10" s="158">
        <v>178.78</v>
      </c>
      <c r="E10" s="158">
        <f>SUM(C10:D10)</f>
        <v>1072.69</v>
      </c>
      <c r="F10" s="153">
        <v>108713</v>
      </c>
      <c r="G10" s="160"/>
    </row>
    <row r="11" spans="1:13" x14ac:dyDescent="0.3">
      <c r="C11" s="162">
        <f>SUM(C5:C10)</f>
        <v>991.67</v>
      </c>
      <c r="D11" s="162">
        <f>SUM(D5:D10)</f>
        <v>198.34</v>
      </c>
      <c r="E11" s="162">
        <f>SUM(E5:E10)</f>
        <v>1190.01</v>
      </c>
      <c r="F11" s="153"/>
      <c r="G11" s="149"/>
      <c r="H11" s="150" t="s">
        <v>10</v>
      </c>
    </row>
    <row r="12" spans="1:13" x14ac:dyDescent="0.3">
      <c r="A12" s="154" t="s">
        <v>1026</v>
      </c>
      <c r="C12" s="163"/>
      <c r="D12" s="163"/>
      <c r="E12" s="163"/>
      <c r="F12" s="153"/>
      <c r="G12" s="149"/>
    </row>
    <row r="13" spans="1:13" x14ac:dyDescent="0.3">
      <c r="A13" s="157" t="s">
        <v>12</v>
      </c>
      <c r="B13" s="150" t="s">
        <v>957</v>
      </c>
      <c r="C13" s="164">
        <v>9.0500000000000007</v>
      </c>
      <c r="D13" s="164"/>
      <c r="E13" s="164">
        <v>9.0500000000000007</v>
      </c>
      <c r="F13" s="153" t="s">
        <v>5</v>
      </c>
      <c r="G13" s="149"/>
    </row>
    <row r="14" spans="1:13" x14ac:dyDescent="0.3">
      <c r="A14" s="157" t="s">
        <v>661</v>
      </c>
      <c r="B14" s="150" t="s">
        <v>19</v>
      </c>
      <c r="C14" s="165">
        <f>15.28+66.08</f>
        <v>81.36</v>
      </c>
      <c r="D14" s="165">
        <v>16.27</v>
      </c>
      <c r="E14" s="164">
        <f>SUM(C14:D14)</f>
        <v>97.63</v>
      </c>
      <c r="F14" s="166" t="s">
        <v>5</v>
      </c>
      <c r="G14" s="149"/>
    </row>
    <row r="15" spans="1:13" x14ac:dyDescent="0.3">
      <c r="A15" s="157" t="s">
        <v>660</v>
      </c>
      <c r="B15" s="150" t="s">
        <v>1021</v>
      </c>
      <c r="C15" s="165">
        <v>45.46</v>
      </c>
      <c r="D15" s="165">
        <v>9.09</v>
      </c>
      <c r="E15" s="164">
        <v>54.55</v>
      </c>
      <c r="F15" s="166">
        <v>108707</v>
      </c>
      <c r="G15" s="149"/>
    </row>
    <row r="16" spans="1:13" x14ac:dyDescent="0.3">
      <c r="A16" s="157" t="s">
        <v>660</v>
      </c>
      <c r="B16" s="150" t="s">
        <v>1022</v>
      </c>
      <c r="C16" s="165">
        <v>19.36</v>
      </c>
      <c r="D16" s="165">
        <v>3.87</v>
      </c>
      <c r="E16" s="164">
        <v>23.23</v>
      </c>
      <c r="F16" s="166">
        <v>108707</v>
      </c>
      <c r="G16" s="149"/>
      <c r="M16" s="150" t="s">
        <v>10</v>
      </c>
    </row>
    <row r="17" spans="1:7" x14ac:dyDescent="0.3">
      <c r="A17" s="157" t="s">
        <v>660</v>
      </c>
      <c r="B17" s="150" t="s">
        <v>1022</v>
      </c>
      <c r="C17" s="165">
        <v>53.18</v>
      </c>
      <c r="D17" s="165">
        <v>10.64</v>
      </c>
      <c r="E17" s="164">
        <f>SUM(C17:D17)</f>
        <v>63.82</v>
      </c>
      <c r="F17" s="166">
        <v>108707</v>
      </c>
      <c r="G17" s="149"/>
    </row>
    <row r="18" spans="1:7" x14ac:dyDescent="0.3">
      <c r="A18" s="157" t="s">
        <v>660</v>
      </c>
      <c r="B18" s="150" t="s">
        <v>958</v>
      </c>
      <c r="C18" s="165">
        <v>59.14</v>
      </c>
      <c r="D18" s="165">
        <v>11.83</v>
      </c>
      <c r="E18" s="164">
        <v>70.97</v>
      </c>
      <c r="F18" s="166">
        <v>108707</v>
      </c>
      <c r="G18" s="149"/>
    </row>
    <row r="19" spans="1:7" x14ac:dyDescent="0.3">
      <c r="A19" s="157" t="s">
        <v>660</v>
      </c>
      <c r="B19" s="150" t="s">
        <v>1022</v>
      </c>
      <c r="C19" s="165">
        <v>54.65</v>
      </c>
      <c r="D19" s="165">
        <v>10.93</v>
      </c>
      <c r="E19" s="164">
        <v>65.58</v>
      </c>
      <c r="F19" s="166">
        <v>108707</v>
      </c>
      <c r="G19" s="149"/>
    </row>
    <row r="20" spans="1:7" x14ac:dyDescent="0.3">
      <c r="A20" s="157" t="s">
        <v>653</v>
      </c>
      <c r="B20" s="150" t="s">
        <v>959</v>
      </c>
      <c r="C20" s="164">
        <v>77.05</v>
      </c>
      <c r="D20" s="164">
        <v>15.41</v>
      </c>
      <c r="E20" s="164">
        <v>92.46</v>
      </c>
      <c r="F20" s="166" t="s">
        <v>5</v>
      </c>
      <c r="G20" s="149"/>
    </row>
    <row r="21" spans="1:7" x14ac:dyDescent="0.3">
      <c r="A21" s="157" t="s">
        <v>960</v>
      </c>
      <c r="B21" s="150" t="s">
        <v>961</v>
      </c>
      <c r="C21" s="164">
        <v>395</v>
      </c>
      <c r="D21" s="164"/>
      <c r="E21" s="164">
        <v>395</v>
      </c>
      <c r="F21" s="166">
        <v>108708</v>
      </c>
      <c r="G21" s="149"/>
    </row>
    <row r="22" spans="1:7" x14ac:dyDescent="0.3">
      <c r="A22" s="157" t="s">
        <v>962</v>
      </c>
      <c r="B22" s="150" t="s">
        <v>1023</v>
      </c>
      <c r="C22" s="164">
        <v>14.4</v>
      </c>
      <c r="D22" s="164"/>
      <c r="E22" s="164">
        <v>14.4</v>
      </c>
      <c r="F22" s="166">
        <v>108709</v>
      </c>
      <c r="G22" s="149"/>
    </row>
    <row r="23" spans="1:7" x14ac:dyDescent="0.3">
      <c r="A23" s="157" t="s">
        <v>963</v>
      </c>
      <c r="B23" s="150" t="s">
        <v>1024</v>
      </c>
      <c r="C23" s="164">
        <v>9</v>
      </c>
      <c r="D23" s="164">
        <v>1.8</v>
      </c>
      <c r="E23" s="164">
        <v>10.8</v>
      </c>
      <c r="F23" s="166">
        <v>108710</v>
      </c>
      <c r="G23" s="149"/>
    </row>
    <row r="24" spans="1:7" x14ac:dyDescent="0.3">
      <c r="A24" s="157" t="s">
        <v>615</v>
      </c>
      <c r="B24" s="150" t="s">
        <v>964</v>
      </c>
      <c r="C24" s="164">
        <v>45.76</v>
      </c>
      <c r="D24" s="164">
        <v>9.16</v>
      </c>
      <c r="E24" s="164">
        <v>54.92</v>
      </c>
      <c r="F24" s="166">
        <v>108711</v>
      </c>
      <c r="G24" s="149"/>
    </row>
    <row r="25" spans="1:7" x14ac:dyDescent="0.3">
      <c r="A25" s="157" t="s">
        <v>444</v>
      </c>
      <c r="B25" s="150" t="s">
        <v>965</v>
      </c>
      <c r="C25" s="164">
        <v>103.03</v>
      </c>
      <c r="D25" s="164">
        <v>20.61</v>
      </c>
      <c r="E25" s="164">
        <v>123.64</v>
      </c>
      <c r="F25" s="166">
        <v>108712</v>
      </c>
      <c r="G25" s="149"/>
    </row>
    <row r="26" spans="1:7" x14ac:dyDescent="0.3">
      <c r="A26" s="157" t="s">
        <v>966</v>
      </c>
      <c r="B26" s="150" t="s">
        <v>967</v>
      </c>
      <c r="C26" s="164">
        <v>228.8</v>
      </c>
      <c r="D26" s="164">
        <v>45.76</v>
      </c>
      <c r="E26" s="164">
        <v>274.56</v>
      </c>
      <c r="F26" s="166" t="s">
        <v>5</v>
      </c>
      <c r="G26" s="149"/>
    </row>
    <row r="27" spans="1:7" x14ac:dyDescent="0.3">
      <c r="A27" s="157"/>
      <c r="C27" s="164"/>
      <c r="D27" s="164"/>
      <c r="E27" s="164"/>
      <c r="G27" s="149"/>
    </row>
    <row r="28" spans="1:7" x14ac:dyDescent="0.3">
      <c r="C28" s="162">
        <f>SUM(C13:C27)</f>
        <v>1195.24</v>
      </c>
      <c r="D28" s="162">
        <f>SUM(D13:D27)</f>
        <v>155.37</v>
      </c>
      <c r="E28" s="162">
        <f>SUM(E13:E27)</f>
        <v>1350.61</v>
      </c>
      <c r="F28" s="153"/>
      <c r="G28" s="160"/>
    </row>
    <row r="29" spans="1:7" x14ac:dyDescent="0.3">
      <c r="A29" s="154" t="s">
        <v>1027</v>
      </c>
      <c r="C29" s="163"/>
      <c r="D29" s="163"/>
      <c r="E29" s="163"/>
      <c r="F29" s="153"/>
      <c r="G29" s="160"/>
    </row>
    <row r="30" spans="1:7" x14ac:dyDescent="0.3">
      <c r="A30" s="157" t="s">
        <v>6</v>
      </c>
      <c r="B30" s="150" t="s">
        <v>950</v>
      </c>
      <c r="C30" s="167">
        <v>96.41</v>
      </c>
      <c r="D30" s="167">
        <v>19.28</v>
      </c>
      <c r="E30" s="167">
        <v>115.69</v>
      </c>
      <c r="F30" s="153" t="s">
        <v>5</v>
      </c>
      <c r="G30" s="149"/>
    </row>
    <row r="31" spans="1:7" x14ac:dyDescent="0.3">
      <c r="A31" s="157" t="s">
        <v>968</v>
      </c>
      <c r="B31" s="150" t="s">
        <v>969</v>
      </c>
      <c r="C31" s="167">
        <v>1310</v>
      </c>
      <c r="D31" s="167"/>
      <c r="E31" s="167">
        <v>1310</v>
      </c>
      <c r="F31" s="153">
        <v>108714</v>
      </c>
      <c r="G31" s="149"/>
    </row>
    <row r="32" spans="1:7" x14ac:dyDescent="0.3">
      <c r="A32" s="157" t="s">
        <v>970</v>
      </c>
      <c r="B32" s="150" t="s">
        <v>971</v>
      </c>
      <c r="C32" s="167">
        <v>259.94</v>
      </c>
      <c r="D32" s="167"/>
      <c r="E32" s="167">
        <v>259.94</v>
      </c>
      <c r="F32" s="153" t="s">
        <v>52</v>
      </c>
      <c r="G32" s="149"/>
    </row>
    <row r="33" spans="1:8" x14ac:dyDescent="0.3">
      <c r="A33" s="157" t="s">
        <v>972</v>
      </c>
      <c r="B33" s="150" t="s">
        <v>973</v>
      </c>
      <c r="C33" s="167">
        <v>27.49</v>
      </c>
      <c r="D33" s="167">
        <v>5.49</v>
      </c>
      <c r="E33" s="167">
        <v>32.979999999999997</v>
      </c>
      <c r="F33" s="153" t="s">
        <v>52</v>
      </c>
      <c r="G33" s="149"/>
    </row>
    <row r="34" spans="1:8" x14ac:dyDescent="0.3">
      <c r="A34" s="157" t="s">
        <v>289</v>
      </c>
      <c r="B34" s="150" t="s">
        <v>974</v>
      </c>
      <c r="C34" s="167">
        <v>36.81</v>
      </c>
      <c r="D34" s="167">
        <v>8.17</v>
      </c>
      <c r="E34" s="167">
        <v>44.98</v>
      </c>
      <c r="F34" s="153" t="s">
        <v>52</v>
      </c>
      <c r="G34" s="149"/>
    </row>
    <row r="35" spans="1:8" x14ac:dyDescent="0.3">
      <c r="A35" s="157" t="s">
        <v>975</v>
      </c>
      <c r="B35" s="150" t="s">
        <v>976</v>
      </c>
      <c r="C35" s="167">
        <v>100</v>
      </c>
      <c r="D35" s="167"/>
      <c r="E35" s="167">
        <v>100</v>
      </c>
      <c r="F35" s="153">
        <v>108715</v>
      </c>
      <c r="G35" s="149"/>
    </row>
    <row r="36" spans="1:8" x14ac:dyDescent="0.3">
      <c r="A36" s="157" t="s">
        <v>977</v>
      </c>
      <c r="B36" s="150" t="s">
        <v>978</v>
      </c>
      <c r="C36" s="167">
        <v>48.24</v>
      </c>
      <c r="D36" s="167">
        <v>9.65</v>
      </c>
      <c r="E36" s="167">
        <v>57.89</v>
      </c>
      <c r="F36" s="153" t="s">
        <v>52</v>
      </c>
      <c r="G36" s="149"/>
    </row>
    <row r="37" spans="1:8" x14ac:dyDescent="0.3">
      <c r="A37" s="157" t="s">
        <v>681</v>
      </c>
      <c r="B37" s="150" t="s">
        <v>979</v>
      </c>
      <c r="C37" s="167">
        <v>116.77</v>
      </c>
      <c r="D37" s="167">
        <v>23.36</v>
      </c>
      <c r="E37" s="167">
        <v>140.13</v>
      </c>
      <c r="F37" s="153">
        <v>108716</v>
      </c>
      <c r="G37" s="149"/>
    </row>
    <row r="38" spans="1:8" x14ac:dyDescent="0.3">
      <c r="A38" s="157" t="s">
        <v>444</v>
      </c>
      <c r="B38" s="150" t="s">
        <v>965</v>
      </c>
      <c r="C38" s="167">
        <v>17.25</v>
      </c>
      <c r="D38" s="167">
        <v>3.45</v>
      </c>
      <c r="E38" s="167">
        <v>20.7</v>
      </c>
      <c r="F38" s="153">
        <v>108712</v>
      </c>
      <c r="G38" s="149"/>
    </row>
    <row r="39" spans="1:8" x14ac:dyDescent="0.3">
      <c r="A39" s="157" t="s">
        <v>620</v>
      </c>
      <c r="B39" s="150" t="s">
        <v>980</v>
      </c>
      <c r="C39" s="167">
        <v>205.05</v>
      </c>
      <c r="D39" s="167">
        <v>41.01</v>
      </c>
      <c r="E39" s="167">
        <v>246.06</v>
      </c>
      <c r="F39" s="153">
        <v>108717</v>
      </c>
      <c r="G39" s="149"/>
    </row>
    <row r="40" spans="1:8" x14ac:dyDescent="0.3">
      <c r="A40" s="157" t="s">
        <v>617</v>
      </c>
      <c r="B40" s="150" t="s">
        <v>981</v>
      </c>
      <c r="C40" s="167">
        <v>76.8</v>
      </c>
      <c r="D40" s="167">
        <v>15.36</v>
      </c>
      <c r="E40" s="167">
        <v>92.16</v>
      </c>
      <c r="F40" s="153" t="s">
        <v>5</v>
      </c>
      <c r="G40" s="149"/>
    </row>
    <row r="41" spans="1:8" x14ac:dyDescent="0.3">
      <c r="A41" s="157" t="s">
        <v>617</v>
      </c>
      <c r="B41" s="150" t="s">
        <v>982</v>
      </c>
      <c r="C41" s="167">
        <v>120.21</v>
      </c>
      <c r="D41" s="167">
        <v>24.04</v>
      </c>
      <c r="E41" s="167">
        <v>144.25</v>
      </c>
      <c r="F41" s="153" t="s">
        <v>5</v>
      </c>
      <c r="G41" s="149"/>
    </row>
    <row r="42" spans="1:8" x14ac:dyDescent="0.3">
      <c r="A42" s="157" t="s">
        <v>415</v>
      </c>
      <c r="B42" s="150" t="s">
        <v>983</v>
      </c>
      <c r="C42" s="167">
        <v>425.99</v>
      </c>
      <c r="D42" s="167">
        <v>21.3</v>
      </c>
      <c r="E42" s="167">
        <v>447.29</v>
      </c>
      <c r="F42" s="153">
        <v>108718</v>
      </c>
      <c r="G42" s="149"/>
    </row>
    <row r="43" spans="1:8" x14ac:dyDescent="0.3">
      <c r="A43" s="157" t="s">
        <v>881</v>
      </c>
      <c r="B43" s="150" t="s">
        <v>984</v>
      </c>
      <c r="C43" s="167">
        <v>10</v>
      </c>
      <c r="D43" s="167">
        <v>2</v>
      </c>
      <c r="E43" s="167">
        <v>12</v>
      </c>
      <c r="F43" s="153" t="s">
        <v>5</v>
      </c>
      <c r="G43" s="149"/>
    </row>
    <row r="44" spans="1:8" x14ac:dyDescent="0.3">
      <c r="A44" s="157" t="s">
        <v>985</v>
      </c>
      <c r="B44" s="150" t="s">
        <v>986</v>
      </c>
      <c r="C44" s="167">
        <v>100</v>
      </c>
      <c r="D44" s="167"/>
      <c r="E44" s="167">
        <v>100</v>
      </c>
      <c r="F44" s="153">
        <v>108722</v>
      </c>
      <c r="G44" s="149"/>
    </row>
    <row r="45" spans="1:8" x14ac:dyDescent="0.3">
      <c r="A45" s="157" t="s">
        <v>655</v>
      </c>
      <c r="B45" s="150" t="s">
        <v>656</v>
      </c>
      <c r="C45" s="167">
        <v>42.24</v>
      </c>
      <c r="D45" s="167"/>
      <c r="E45" s="167">
        <v>42.24</v>
      </c>
      <c r="F45" s="153">
        <v>108728</v>
      </c>
      <c r="G45" s="149"/>
    </row>
    <row r="46" spans="1:8" x14ac:dyDescent="0.3">
      <c r="A46" s="168"/>
      <c r="B46" s="169"/>
      <c r="C46" s="162">
        <f>SUM(C30:C45)</f>
        <v>2993.2</v>
      </c>
      <c r="D46" s="162">
        <f>SUM(D30:D45)</f>
        <v>173.11</v>
      </c>
      <c r="E46" s="162">
        <f>SUM(E30:E45)</f>
        <v>3166.3099999999995</v>
      </c>
      <c r="F46" s="153"/>
      <c r="G46" s="170"/>
      <c r="H46" s="168"/>
    </row>
    <row r="47" spans="1:8" x14ac:dyDescent="0.3">
      <c r="A47" s="154" t="s">
        <v>1028</v>
      </c>
      <c r="C47" s="163"/>
      <c r="D47" s="163"/>
      <c r="E47" s="163"/>
      <c r="F47" s="153"/>
      <c r="G47" s="170"/>
      <c r="H47" s="168"/>
    </row>
    <row r="48" spans="1:8" x14ac:dyDescent="0.3">
      <c r="A48" s="157" t="s">
        <v>6</v>
      </c>
      <c r="B48" s="150" t="s">
        <v>950</v>
      </c>
      <c r="C48" s="158">
        <v>70.09</v>
      </c>
      <c r="D48" s="158">
        <v>14.02</v>
      </c>
      <c r="E48" s="158">
        <v>84.11</v>
      </c>
      <c r="F48" s="171" t="s">
        <v>5</v>
      </c>
      <c r="G48" s="149"/>
    </row>
    <row r="49" spans="1:8" x14ac:dyDescent="0.3">
      <c r="A49" s="157" t="s">
        <v>634</v>
      </c>
      <c r="B49" s="150" t="s">
        <v>987</v>
      </c>
      <c r="C49" s="158">
        <v>520</v>
      </c>
      <c r="D49" s="158">
        <v>104</v>
      </c>
      <c r="E49" s="158">
        <v>624</v>
      </c>
      <c r="F49" s="153">
        <v>108723</v>
      </c>
      <c r="G49" s="160"/>
    </row>
    <row r="50" spans="1:8" x14ac:dyDescent="0.3">
      <c r="A50" s="157" t="s">
        <v>727</v>
      </c>
      <c r="B50" s="150" t="s">
        <v>988</v>
      </c>
      <c r="C50" s="158">
        <v>64.040000000000006</v>
      </c>
      <c r="D50" s="158"/>
      <c r="E50" s="158">
        <v>64.040000000000006</v>
      </c>
      <c r="F50" s="153">
        <v>108727</v>
      </c>
      <c r="G50" s="160"/>
    </row>
    <row r="51" spans="1:8" x14ac:dyDescent="0.3">
      <c r="A51" s="157" t="s">
        <v>681</v>
      </c>
      <c r="B51" s="150" t="s">
        <v>979</v>
      </c>
      <c r="C51" s="158">
        <v>90.08</v>
      </c>
      <c r="D51" s="158">
        <v>4.5</v>
      </c>
      <c r="E51" s="158">
        <v>94.58</v>
      </c>
      <c r="F51" s="153">
        <v>108716</v>
      </c>
      <c r="G51" s="160"/>
    </row>
    <row r="52" spans="1:8" x14ac:dyDescent="0.3">
      <c r="A52" s="157" t="s">
        <v>415</v>
      </c>
      <c r="B52" s="150" t="s">
        <v>989</v>
      </c>
      <c r="C52" s="158">
        <v>149.54</v>
      </c>
      <c r="D52" s="158">
        <v>7.48</v>
      </c>
      <c r="E52" s="158">
        <v>157.02000000000001</v>
      </c>
      <c r="F52" s="153">
        <v>108718</v>
      </c>
      <c r="G52" s="160"/>
    </row>
    <row r="53" spans="1:8" x14ac:dyDescent="0.3">
      <c r="A53" s="157" t="s">
        <v>632</v>
      </c>
      <c r="B53" s="150" t="s">
        <v>990</v>
      </c>
      <c r="C53" s="158">
        <v>46.85</v>
      </c>
      <c r="D53" s="158"/>
      <c r="E53" s="158">
        <v>46.85</v>
      </c>
      <c r="F53" s="153" t="s">
        <v>5</v>
      </c>
      <c r="G53" s="160"/>
    </row>
    <row r="54" spans="1:8" x14ac:dyDescent="0.3">
      <c r="A54" s="172"/>
      <c r="B54" s="168"/>
      <c r="C54" s="162">
        <f>SUM(C48:C53)</f>
        <v>940.6</v>
      </c>
      <c r="D54" s="162">
        <f>SUM(D48:D53)</f>
        <v>130</v>
      </c>
      <c r="E54" s="162">
        <f>SUM(E48:E53)</f>
        <v>1070.5999999999999</v>
      </c>
      <c r="F54" s="153"/>
      <c r="G54" s="160"/>
    </row>
    <row r="55" spans="1:8" x14ac:dyDescent="0.3">
      <c r="A55" s="154" t="s">
        <v>1029</v>
      </c>
      <c r="C55" s="167"/>
      <c r="D55" s="167"/>
      <c r="E55" s="167"/>
      <c r="F55" s="153"/>
      <c r="G55" s="160"/>
    </row>
    <row r="56" spans="1:8" x14ac:dyDescent="0.3">
      <c r="C56" s="162">
        <v>0</v>
      </c>
      <c r="D56" s="162">
        <v>0</v>
      </c>
      <c r="E56" s="162">
        <v>0</v>
      </c>
      <c r="F56" s="153"/>
      <c r="G56" s="149"/>
    </row>
    <row r="57" spans="1:8" x14ac:dyDescent="0.3">
      <c r="A57" s="154" t="s">
        <v>1030</v>
      </c>
      <c r="C57" s="167"/>
      <c r="D57" s="167"/>
      <c r="E57" s="167"/>
      <c r="F57" s="153"/>
      <c r="G57" s="149"/>
    </row>
    <row r="58" spans="1:8" x14ac:dyDescent="0.3">
      <c r="A58" s="157" t="s">
        <v>921</v>
      </c>
      <c r="B58" s="150" t="s">
        <v>991</v>
      </c>
      <c r="C58" s="167">
        <v>25</v>
      </c>
      <c r="D58" s="167">
        <v>5</v>
      </c>
      <c r="E58" s="167">
        <v>30</v>
      </c>
      <c r="F58" s="153">
        <v>108725</v>
      </c>
      <c r="G58" s="149"/>
    </row>
    <row r="59" spans="1:8" x14ac:dyDescent="0.3">
      <c r="A59" s="157" t="s">
        <v>415</v>
      </c>
      <c r="B59" s="150" t="s">
        <v>989</v>
      </c>
      <c r="C59" s="167">
        <v>45.27</v>
      </c>
      <c r="D59" s="167">
        <v>2.2599999999999998</v>
      </c>
      <c r="E59" s="167">
        <v>47.53</v>
      </c>
      <c r="F59" s="153">
        <v>108718</v>
      </c>
      <c r="G59" s="149"/>
    </row>
    <row r="60" spans="1:8" x14ac:dyDescent="0.3">
      <c r="C60" s="162">
        <f>SUM(C58:C59)</f>
        <v>70.27000000000001</v>
      </c>
      <c r="D60" s="162">
        <f>SUM(D58:D59)</f>
        <v>7.26</v>
      </c>
      <c r="E60" s="162">
        <f>SUM(E58:E59)</f>
        <v>77.53</v>
      </c>
      <c r="F60" s="153"/>
      <c r="G60" s="149"/>
    </row>
    <row r="61" spans="1:8" x14ac:dyDescent="0.3">
      <c r="A61" s="500" t="s">
        <v>1031</v>
      </c>
      <c r="B61" s="501"/>
      <c r="C61" s="167"/>
      <c r="D61" s="167"/>
      <c r="E61" s="167"/>
      <c r="G61" s="160"/>
    </row>
    <row r="62" spans="1:8" x14ac:dyDescent="0.3">
      <c r="A62" s="157"/>
      <c r="B62" s="157"/>
      <c r="C62" s="167"/>
      <c r="D62" s="167"/>
      <c r="E62" s="167"/>
      <c r="F62" s="153"/>
      <c r="G62" s="160"/>
    </row>
    <row r="63" spans="1:8" x14ac:dyDescent="0.3">
      <c r="C63" s="162">
        <f>SUM(C61:C62)</f>
        <v>0</v>
      </c>
      <c r="D63" s="162">
        <f>SUM(D61:D62)</f>
        <v>0</v>
      </c>
      <c r="E63" s="162">
        <f>SUM(E61:E62)</f>
        <v>0</v>
      </c>
      <c r="F63" s="153"/>
      <c r="G63" s="149"/>
      <c r="H63" s="150" t="s">
        <v>10</v>
      </c>
    </row>
    <row r="64" spans="1:8" x14ac:dyDescent="0.3">
      <c r="A64" s="154" t="s">
        <v>1032</v>
      </c>
      <c r="C64" s="167"/>
      <c r="D64" s="167"/>
      <c r="E64" s="167"/>
      <c r="F64" s="153"/>
      <c r="G64" s="149"/>
    </row>
    <row r="65" spans="1:7" x14ac:dyDescent="0.3">
      <c r="A65" s="157" t="s">
        <v>921</v>
      </c>
      <c r="B65" s="150" t="s">
        <v>992</v>
      </c>
      <c r="C65" s="167">
        <v>986</v>
      </c>
      <c r="D65" s="167">
        <v>197.2</v>
      </c>
      <c r="E65" s="167">
        <v>1183.2</v>
      </c>
      <c r="F65" s="153">
        <v>108725</v>
      </c>
      <c r="G65" s="149"/>
    </row>
    <row r="66" spans="1:7" x14ac:dyDescent="0.3">
      <c r="A66" s="157" t="s">
        <v>993</v>
      </c>
      <c r="B66" s="150" t="s">
        <v>994</v>
      </c>
      <c r="C66" s="167">
        <v>373</v>
      </c>
      <c r="D66" s="167">
        <v>74.599999999999994</v>
      </c>
      <c r="E66" s="167">
        <v>447.6</v>
      </c>
      <c r="F66" s="153">
        <v>108724</v>
      </c>
      <c r="G66" s="149"/>
    </row>
    <row r="67" spans="1:7" x14ac:dyDescent="0.3">
      <c r="A67" s="157" t="s">
        <v>415</v>
      </c>
      <c r="B67" s="150" t="s">
        <v>989</v>
      </c>
      <c r="C67" s="167">
        <v>321.58999999999997</v>
      </c>
      <c r="D67" s="167">
        <v>16.079999999999998</v>
      </c>
      <c r="E67" s="167">
        <v>337.67</v>
      </c>
      <c r="F67" s="153">
        <v>108718</v>
      </c>
      <c r="G67" s="149"/>
    </row>
    <row r="68" spans="1:7" ht="15" thickBot="1" x14ac:dyDescent="0.35">
      <c r="C68" s="173">
        <f>SUM(C65:C67)</f>
        <v>1680.59</v>
      </c>
      <c r="D68" s="173">
        <f>SUM(D65:D67)</f>
        <v>287.87999999999994</v>
      </c>
      <c r="E68" s="173">
        <f>SUM(E65:E67)</f>
        <v>1968.4700000000003</v>
      </c>
      <c r="F68" s="153"/>
      <c r="G68" s="149"/>
    </row>
    <row r="69" spans="1:7" ht="15" thickTop="1" x14ac:dyDescent="0.3">
      <c r="C69" s="167"/>
      <c r="D69" s="167"/>
      <c r="E69" s="167"/>
      <c r="F69" s="153"/>
      <c r="G69" s="149"/>
    </row>
    <row r="70" spans="1:7" x14ac:dyDescent="0.3">
      <c r="A70" s="154" t="s">
        <v>1033</v>
      </c>
      <c r="C70" s="167"/>
      <c r="D70" s="167"/>
      <c r="E70" s="167"/>
      <c r="F70" s="153"/>
      <c r="G70" s="149"/>
    </row>
    <row r="71" spans="1:7" x14ac:dyDescent="0.3">
      <c r="A71" s="157" t="s">
        <v>763</v>
      </c>
      <c r="B71" s="150" t="s">
        <v>995</v>
      </c>
      <c r="C71" s="167">
        <v>150</v>
      </c>
      <c r="D71" s="167"/>
      <c r="E71" s="167">
        <v>150</v>
      </c>
      <c r="F71" s="153">
        <v>108719</v>
      </c>
      <c r="G71" s="149"/>
    </row>
    <row r="72" spans="1:7" x14ac:dyDescent="0.3">
      <c r="A72" s="157" t="s">
        <v>996</v>
      </c>
      <c r="B72" s="150" t="s">
        <v>997</v>
      </c>
      <c r="C72" s="167">
        <v>120</v>
      </c>
      <c r="D72" s="167"/>
      <c r="E72" s="167">
        <v>120</v>
      </c>
      <c r="F72" s="153">
        <v>108720</v>
      </c>
      <c r="G72" s="149"/>
    </row>
    <row r="73" spans="1:7" ht="15" thickBot="1" x14ac:dyDescent="0.35">
      <c r="A73" s="157"/>
      <c r="B73" s="169"/>
      <c r="C73" s="173">
        <f>SUM(C71:C72)</f>
        <v>270</v>
      </c>
      <c r="D73" s="173"/>
      <c r="E73" s="173">
        <f>C73+D73</f>
        <v>270</v>
      </c>
      <c r="F73" s="153"/>
      <c r="G73" s="149"/>
    </row>
    <row r="74" spans="1:7" ht="15" thickTop="1" x14ac:dyDescent="0.3">
      <c r="A74" s="157"/>
      <c r="B74" s="169"/>
      <c r="C74" s="167"/>
      <c r="D74" s="167"/>
      <c r="E74" s="167"/>
      <c r="F74" s="153"/>
      <c r="G74" s="149"/>
    </row>
    <row r="75" spans="1:7" s="174" customFormat="1" x14ac:dyDescent="0.3">
      <c r="A75" s="154" t="s">
        <v>1034</v>
      </c>
      <c r="B75" s="150"/>
      <c r="C75" s="167"/>
      <c r="D75" s="167"/>
      <c r="E75" s="167"/>
      <c r="F75" s="153"/>
      <c r="G75" s="160"/>
    </row>
    <row r="76" spans="1:7" x14ac:dyDescent="0.3">
      <c r="A76" s="157" t="s">
        <v>632</v>
      </c>
      <c r="B76" s="150" t="s">
        <v>998</v>
      </c>
      <c r="C76" s="167">
        <v>136.29</v>
      </c>
      <c r="D76" s="167">
        <v>27.26</v>
      </c>
      <c r="E76" s="167">
        <v>163.55000000000001</v>
      </c>
      <c r="F76" s="153" t="s">
        <v>5</v>
      </c>
      <c r="G76" s="149"/>
    </row>
    <row r="77" spans="1:7" x14ac:dyDescent="0.3">
      <c r="A77" s="157" t="s">
        <v>999</v>
      </c>
      <c r="B77" s="150" t="s">
        <v>1000</v>
      </c>
      <c r="C77" s="167">
        <v>55</v>
      </c>
      <c r="D77" s="167">
        <v>11</v>
      </c>
      <c r="E77" s="167">
        <v>66</v>
      </c>
      <c r="F77" s="153">
        <v>108730</v>
      </c>
      <c r="G77" s="149"/>
    </row>
    <row r="78" spans="1:7" x14ac:dyDescent="0.3">
      <c r="A78" s="157" t="s">
        <v>415</v>
      </c>
      <c r="B78" s="150" t="s">
        <v>1001</v>
      </c>
      <c r="C78" s="167">
        <v>48.98</v>
      </c>
      <c r="D78" s="167">
        <v>2.4500000000000002</v>
      </c>
      <c r="E78" s="167">
        <v>51.43</v>
      </c>
      <c r="F78" s="153">
        <v>108718</v>
      </c>
      <c r="G78" s="149"/>
    </row>
    <row r="79" spans="1:7" x14ac:dyDescent="0.3">
      <c r="C79" s="162">
        <f>SUM(C76:C78)</f>
        <v>240.26999999999998</v>
      </c>
      <c r="D79" s="162">
        <f>SUM(D76:D78)</f>
        <v>40.710000000000008</v>
      </c>
      <c r="E79" s="162">
        <f>SUM(E76:E78)</f>
        <v>280.98</v>
      </c>
      <c r="F79" s="153"/>
      <c r="G79" s="149"/>
    </row>
    <row r="80" spans="1:7" x14ac:dyDescent="0.3">
      <c r="A80" s="154" t="s">
        <v>1035</v>
      </c>
      <c r="B80" s="157"/>
      <c r="C80" s="163"/>
      <c r="D80" s="163"/>
      <c r="E80" s="163"/>
      <c r="F80" s="153"/>
      <c r="G80" s="149"/>
    </row>
    <row r="81" spans="1:7" x14ac:dyDescent="0.3">
      <c r="A81" s="157" t="s">
        <v>6</v>
      </c>
      <c r="B81" s="150" t="s">
        <v>1002</v>
      </c>
      <c r="C81" s="158">
        <v>15.76</v>
      </c>
      <c r="D81" s="158">
        <v>3.15</v>
      </c>
      <c r="E81" s="158">
        <v>18.91</v>
      </c>
      <c r="F81" s="153" t="s">
        <v>5</v>
      </c>
      <c r="G81" s="149"/>
    </row>
    <row r="82" spans="1:7" x14ac:dyDescent="0.3">
      <c r="A82" s="157" t="s">
        <v>6</v>
      </c>
      <c r="B82" s="157" t="s">
        <v>1003</v>
      </c>
      <c r="C82" s="158">
        <v>49.78</v>
      </c>
      <c r="D82" s="158">
        <v>9.9600000000000009</v>
      </c>
      <c r="E82" s="158">
        <v>59.74</v>
      </c>
      <c r="F82" s="153" t="s">
        <v>5</v>
      </c>
      <c r="G82" s="149"/>
    </row>
    <row r="83" spans="1:7" x14ac:dyDescent="0.3">
      <c r="A83" s="157" t="s">
        <v>686</v>
      </c>
      <c r="B83" s="157" t="s">
        <v>1004</v>
      </c>
      <c r="C83" s="158">
        <v>410</v>
      </c>
      <c r="D83" s="158">
        <v>82</v>
      </c>
      <c r="E83" s="163">
        <v>492</v>
      </c>
      <c r="F83" s="153">
        <v>108723</v>
      </c>
      <c r="G83" s="160"/>
    </row>
    <row r="84" spans="1:7" x14ac:dyDescent="0.3">
      <c r="A84" s="157" t="s">
        <v>444</v>
      </c>
      <c r="B84" s="157" t="s">
        <v>1005</v>
      </c>
      <c r="C84" s="158">
        <v>1.6</v>
      </c>
      <c r="D84" s="158">
        <v>0.32</v>
      </c>
      <c r="E84" s="163">
        <v>1.92</v>
      </c>
      <c r="F84" s="153">
        <v>108712</v>
      </c>
      <c r="G84" s="160"/>
    </row>
    <row r="85" spans="1:7" x14ac:dyDescent="0.3">
      <c r="A85" s="157" t="s">
        <v>644</v>
      </c>
      <c r="B85" s="157" t="s">
        <v>956</v>
      </c>
      <c r="C85" s="158">
        <v>223.48</v>
      </c>
      <c r="D85" s="158">
        <v>44.69</v>
      </c>
      <c r="E85" s="163">
        <v>268.17</v>
      </c>
      <c r="F85" s="153">
        <v>108713</v>
      </c>
      <c r="G85" s="160"/>
    </row>
    <row r="86" spans="1:7" x14ac:dyDescent="0.3">
      <c r="C86" s="162">
        <f>SUM(C81:C85)</f>
        <v>700.62</v>
      </c>
      <c r="D86" s="162">
        <f>SUM(D81:D85)</f>
        <v>140.12</v>
      </c>
      <c r="E86" s="162">
        <f>SUM(E81:E85)</f>
        <v>840.74</v>
      </c>
      <c r="F86" s="153"/>
      <c r="G86" s="160"/>
    </row>
    <row r="87" spans="1:7" x14ac:dyDescent="0.3">
      <c r="C87" s="167"/>
      <c r="D87" s="167"/>
      <c r="E87" s="167"/>
      <c r="F87" s="153"/>
      <c r="G87" s="160"/>
    </row>
    <row r="88" spans="1:7" x14ac:dyDescent="0.3">
      <c r="A88" s="154" t="s">
        <v>1036</v>
      </c>
      <c r="C88" s="163"/>
      <c r="D88" s="163"/>
      <c r="E88" s="163"/>
      <c r="F88" s="153"/>
      <c r="G88" s="160"/>
    </row>
    <row r="89" spans="1:7" x14ac:dyDescent="0.3">
      <c r="A89" s="157" t="s">
        <v>3</v>
      </c>
      <c r="B89" s="150" t="s">
        <v>1006</v>
      </c>
      <c r="C89" s="163">
        <v>161</v>
      </c>
      <c r="D89" s="163"/>
      <c r="E89" s="163">
        <v>161</v>
      </c>
      <c r="F89" s="153" t="s">
        <v>5</v>
      </c>
      <c r="G89" s="149"/>
    </row>
    <row r="90" spans="1:7" x14ac:dyDescent="0.3">
      <c r="A90" s="157" t="s">
        <v>3</v>
      </c>
      <c r="B90" s="150" t="s">
        <v>1006</v>
      </c>
      <c r="C90" s="163">
        <v>96</v>
      </c>
      <c r="D90" s="163"/>
      <c r="E90" s="163">
        <v>96</v>
      </c>
      <c r="F90" s="153" t="s">
        <v>5</v>
      </c>
      <c r="G90" s="149"/>
    </row>
    <row r="91" spans="1:7" x14ac:dyDescent="0.3">
      <c r="A91" s="157" t="s">
        <v>653</v>
      </c>
      <c r="B91" s="150" t="s">
        <v>1007</v>
      </c>
      <c r="C91" s="158">
        <v>25.41</v>
      </c>
      <c r="D91" s="158">
        <v>5.08</v>
      </c>
      <c r="E91" s="158">
        <v>30.49</v>
      </c>
      <c r="F91" s="153" t="s">
        <v>5</v>
      </c>
      <c r="G91" s="149"/>
    </row>
    <row r="92" spans="1:7" x14ac:dyDescent="0.3">
      <c r="A92" s="157" t="s">
        <v>921</v>
      </c>
      <c r="B92" s="150" t="s">
        <v>1008</v>
      </c>
      <c r="C92" s="158">
        <v>350</v>
      </c>
      <c r="D92" s="158">
        <v>70</v>
      </c>
      <c r="E92" s="158">
        <v>420</v>
      </c>
      <c r="F92" s="153">
        <v>108725</v>
      </c>
      <c r="G92" s="149"/>
    </row>
    <row r="93" spans="1:7" x14ac:dyDescent="0.3">
      <c r="A93" s="157" t="s">
        <v>966</v>
      </c>
      <c r="B93" s="150" t="s">
        <v>967</v>
      </c>
      <c r="C93" s="158">
        <v>28.6</v>
      </c>
      <c r="D93" s="158">
        <v>5.72</v>
      </c>
      <c r="E93" s="158">
        <v>34.32</v>
      </c>
      <c r="F93" s="171" t="s">
        <v>5</v>
      </c>
      <c r="G93" s="149"/>
    </row>
    <row r="94" spans="1:7" x14ac:dyDescent="0.3">
      <c r="A94" s="157" t="s">
        <v>684</v>
      </c>
      <c r="B94" s="150" t="s">
        <v>1009</v>
      </c>
      <c r="C94" s="158">
        <v>89.1</v>
      </c>
      <c r="D94" s="158">
        <v>17.82</v>
      </c>
      <c r="E94" s="158">
        <v>106.92</v>
      </c>
      <c r="F94" s="171">
        <v>108726</v>
      </c>
      <c r="G94" s="160"/>
    </row>
    <row r="95" spans="1:7" x14ac:dyDescent="0.3">
      <c r="A95" s="157" t="s">
        <v>415</v>
      </c>
      <c r="B95" s="150" t="s">
        <v>1010</v>
      </c>
      <c r="C95" s="158">
        <v>51.15</v>
      </c>
      <c r="D95" s="158">
        <v>2.56</v>
      </c>
      <c r="E95" s="158">
        <v>53.71</v>
      </c>
      <c r="F95" s="171">
        <v>108718</v>
      </c>
      <c r="G95" s="160"/>
    </row>
    <row r="96" spans="1:7" x14ac:dyDescent="0.3">
      <c r="A96" s="157"/>
      <c r="C96" s="158"/>
      <c r="D96" s="158"/>
      <c r="E96" s="158"/>
      <c r="F96" s="171"/>
      <c r="G96" s="160"/>
    </row>
    <row r="97" spans="1:7" x14ac:dyDescent="0.3">
      <c r="A97" s="172"/>
      <c r="B97" s="168"/>
      <c r="C97" s="162">
        <f>SUM(C89:C96)</f>
        <v>801.2600000000001</v>
      </c>
      <c r="D97" s="162">
        <f>SUM(D89:D96)</f>
        <v>101.18</v>
      </c>
      <c r="E97" s="162">
        <f>SUM(E89:E96)</f>
        <v>902.44</v>
      </c>
      <c r="F97" s="153"/>
      <c r="G97" s="160"/>
    </row>
    <row r="98" spans="1:7" x14ac:dyDescent="0.3">
      <c r="A98" s="175" t="s">
        <v>1037</v>
      </c>
      <c r="B98" s="168"/>
      <c r="C98" s="167"/>
      <c r="D98" s="167"/>
      <c r="E98" s="167"/>
      <c r="F98" s="153"/>
      <c r="G98" s="149"/>
    </row>
    <row r="99" spans="1:7" x14ac:dyDescent="0.3">
      <c r="A99" s="172" t="s">
        <v>891</v>
      </c>
      <c r="B99" s="176" t="s">
        <v>1011</v>
      </c>
      <c r="C99" s="167">
        <v>313.33</v>
      </c>
      <c r="D99" s="167">
        <v>62.67</v>
      </c>
      <c r="E99" s="167">
        <v>376</v>
      </c>
      <c r="F99" s="153">
        <v>108726</v>
      </c>
      <c r="G99" s="149"/>
    </row>
    <row r="100" spans="1:7" x14ac:dyDescent="0.3">
      <c r="A100" s="172"/>
      <c r="B100" s="168"/>
      <c r="C100" s="162">
        <f>SUM(C99)</f>
        <v>313.33</v>
      </c>
      <c r="D100" s="162">
        <f>SUM(D99)</f>
        <v>62.67</v>
      </c>
      <c r="E100" s="162">
        <f>SUM(E99)</f>
        <v>376</v>
      </c>
      <c r="F100" s="153"/>
      <c r="G100" s="149"/>
    </row>
    <row r="101" spans="1:7" x14ac:dyDescent="0.3">
      <c r="A101" s="177" t="s">
        <v>1038</v>
      </c>
      <c r="B101" s="168"/>
      <c r="C101" s="167"/>
      <c r="D101" s="167"/>
      <c r="E101" s="167"/>
      <c r="F101" s="153"/>
      <c r="G101" s="149"/>
    </row>
    <row r="102" spans="1:7" x14ac:dyDescent="0.3">
      <c r="A102" s="172"/>
      <c r="B102" s="176"/>
      <c r="C102" s="167"/>
      <c r="D102" s="167"/>
      <c r="E102" s="167"/>
      <c r="F102" s="153"/>
      <c r="G102" s="149"/>
    </row>
    <row r="103" spans="1:7" x14ac:dyDescent="0.3">
      <c r="A103" s="172"/>
      <c r="B103" s="168"/>
      <c r="C103" s="162">
        <f>SUM(C102:C102)</f>
        <v>0</v>
      </c>
      <c r="D103" s="162">
        <f>SUM(D102:D102)</f>
        <v>0</v>
      </c>
      <c r="E103" s="162">
        <f>SUM(E102:E102)</f>
        <v>0</v>
      </c>
      <c r="F103" s="153"/>
      <c r="G103" s="149"/>
    </row>
    <row r="104" spans="1:7" x14ac:dyDescent="0.3">
      <c r="A104" s="154" t="s">
        <v>72</v>
      </c>
      <c r="B104" s="169"/>
      <c r="C104" s="163"/>
      <c r="D104" s="163"/>
      <c r="E104" s="163"/>
      <c r="G104" s="149"/>
    </row>
    <row r="105" spans="1:7" x14ac:dyDescent="0.3">
      <c r="A105" s="157"/>
      <c r="C105" s="178">
        <f>SUM(C103)</f>
        <v>0</v>
      </c>
      <c r="D105" s="178">
        <f t="shared" ref="D105:E107" si="0">SUM(C105)</f>
        <v>0</v>
      </c>
      <c r="E105" s="178">
        <f t="shared" si="0"/>
        <v>0</v>
      </c>
      <c r="G105" s="149"/>
    </row>
    <row r="106" spans="1:7" x14ac:dyDescent="0.3">
      <c r="A106" s="157"/>
      <c r="C106" s="152">
        <f>SUM(C104)</f>
        <v>0</v>
      </c>
      <c r="D106" s="152">
        <f t="shared" si="0"/>
        <v>0</v>
      </c>
      <c r="E106" s="152">
        <f t="shared" si="0"/>
        <v>0</v>
      </c>
      <c r="F106" s="153"/>
      <c r="G106" s="149"/>
    </row>
    <row r="107" spans="1:7" x14ac:dyDescent="0.3">
      <c r="A107" s="157"/>
      <c r="C107" s="179">
        <f>SUM(C105)</f>
        <v>0</v>
      </c>
      <c r="D107" s="179">
        <f t="shared" si="0"/>
        <v>0</v>
      </c>
      <c r="E107" s="179">
        <f t="shared" si="0"/>
        <v>0</v>
      </c>
      <c r="F107" s="153"/>
      <c r="G107" s="149"/>
    </row>
    <row r="108" spans="1:7" x14ac:dyDescent="0.3">
      <c r="A108" s="180" t="s">
        <v>1039</v>
      </c>
      <c r="B108" s="180"/>
      <c r="F108" s="153"/>
      <c r="G108" s="160"/>
    </row>
    <row r="109" spans="1:7" x14ac:dyDescent="0.3">
      <c r="A109" s="157" t="s">
        <v>653</v>
      </c>
      <c r="B109" s="150" t="s">
        <v>1012</v>
      </c>
      <c r="C109" s="158">
        <v>21.65</v>
      </c>
      <c r="D109" s="158">
        <v>4.33</v>
      </c>
      <c r="E109" s="158">
        <v>25.98</v>
      </c>
      <c r="F109" s="153" t="s">
        <v>5</v>
      </c>
      <c r="G109" s="149"/>
    </row>
    <row r="110" spans="1:7" x14ac:dyDescent="0.3">
      <c r="A110" s="157" t="s">
        <v>966</v>
      </c>
      <c r="B110" s="150" t="s">
        <v>967</v>
      </c>
      <c r="C110" s="158">
        <v>28.6</v>
      </c>
      <c r="D110" s="158">
        <v>5.72</v>
      </c>
      <c r="E110" s="158">
        <v>34.32</v>
      </c>
      <c r="F110" s="153" t="s">
        <v>5</v>
      </c>
      <c r="G110" s="149"/>
    </row>
    <row r="111" spans="1:7" x14ac:dyDescent="0.3">
      <c r="A111" s="157"/>
      <c r="C111" s="158"/>
      <c r="D111" s="158"/>
      <c r="E111" s="158"/>
      <c r="F111" s="153"/>
      <c r="G111" s="149"/>
    </row>
    <row r="112" spans="1:7" x14ac:dyDescent="0.3">
      <c r="C112" s="162">
        <f>SUM(C109:C111)</f>
        <v>50.25</v>
      </c>
      <c r="D112" s="162">
        <f>SUM(D109:D111)</f>
        <v>10.050000000000001</v>
      </c>
      <c r="E112" s="162">
        <f>SUM(E109:E111)</f>
        <v>60.3</v>
      </c>
      <c r="F112" s="153"/>
      <c r="G112" s="149"/>
    </row>
    <row r="113" spans="1:7" x14ac:dyDescent="0.3">
      <c r="A113" s="154" t="s">
        <v>1040</v>
      </c>
      <c r="F113" s="153"/>
      <c r="G113" s="149"/>
    </row>
    <row r="114" spans="1:7" x14ac:dyDescent="0.3">
      <c r="A114" s="181" t="s">
        <v>90</v>
      </c>
      <c r="B114" s="182" t="s">
        <v>363</v>
      </c>
      <c r="C114" s="158">
        <v>12852.95</v>
      </c>
      <c r="D114" s="158"/>
      <c r="E114" s="158">
        <f>C114</f>
        <v>12852.95</v>
      </c>
      <c r="F114" s="153" t="s">
        <v>895</v>
      </c>
    </row>
    <row r="115" spans="1:7" x14ac:dyDescent="0.3">
      <c r="A115" s="181" t="s">
        <v>93</v>
      </c>
      <c r="B115" s="182" t="s">
        <v>364</v>
      </c>
      <c r="C115" s="158">
        <v>3954.29</v>
      </c>
      <c r="D115" s="158"/>
      <c r="E115" s="158">
        <f>C115</f>
        <v>3954.29</v>
      </c>
      <c r="F115" s="153">
        <v>108732</v>
      </c>
      <c r="G115" s="149"/>
    </row>
    <row r="116" spans="1:7" x14ac:dyDescent="0.3">
      <c r="A116" s="181" t="s">
        <v>768</v>
      </c>
      <c r="B116" s="182" t="s">
        <v>365</v>
      </c>
      <c r="C116" s="158">
        <v>4660.3</v>
      </c>
      <c r="D116" s="158"/>
      <c r="E116" s="158">
        <f>C116</f>
        <v>4660.3</v>
      </c>
      <c r="F116" s="153">
        <v>108731</v>
      </c>
      <c r="G116" s="149"/>
    </row>
    <row r="117" spans="1:7" x14ac:dyDescent="0.3">
      <c r="A117" s="180"/>
      <c r="B117" s="180"/>
      <c r="C117" s="162">
        <f>SUM(C114:C116)</f>
        <v>21467.54</v>
      </c>
      <c r="D117" s="162"/>
      <c r="E117" s="162">
        <f>SUM(E114:E116)</f>
        <v>21467.54</v>
      </c>
      <c r="F117" s="153"/>
      <c r="G117" s="149"/>
    </row>
    <row r="118" spans="1:7" x14ac:dyDescent="0.3">
      <c r="C118" s="167"/>
      <c r="D118" s="167"/>
      <c r="E118" s="167"/>
      <c r="F118" s="150"/>
      <c r="G118" s="149"/>
    </row>
    <row r="119" spans="1:7" x14ac:dyDescent="0.3">
      <c r="B119" s="183" t="s">
        <v>75</v>
      </c>
      <c r="C119" s="162">
        <f>C11+C28+C46+C54+C56+C60+C63+C68+C73+C79+C86+C97+C100+C103+C107+C112+C117</f>
        <v>31714.840000000004</v>
      </c>
      <c r="D119" s="162">
        <f>D11+D28+D46+D54+D56+D60+D63+D68+D73+D79+D86+D97+D100+D103+D107+D112+D117</f>
        <v>1306.69</v>
      </c>
      <c r="E119" s="162">
        <f>E11+E28+E46+E54+E56+E60+E63+E68+E73+E79+E86+E97+E100+E103+E107+E112+E117</f>
        <v>33021.53</v>
      </c>
      <c r="F119" s="153"/>
      <c r="G119" s="149"/>
    </row>
    <row r="120" spans="1:7" x14ac:dyDescent="0.3">
      <c r="B120" s="184"/>
      <c r="C120" s="167"/>
      <c r="D120" s="167"/>
      <c r="E120" s="167"/>
      <c r="F120" s="153"/>
      <c r="G120" s="149"/>
    </row>
    <row r="121" spans="1:7" ht="28.8" x14ac:dyDescent="0.3">
      <c r="A121" s="150" t="s">
        <v>1013</v>
      </c>
      <c r="B121" s="168" t="s">
        <v>1014</v>
      </c>
      <c r="C121" s="167">
        <v>21</v>
      </c>
      <c r="D121" s="167"/>
      <c r="E121" s="185" t="s">
        <v>1015</v>
      </c>
      <c r="F121" s="153">
        <v>100216</v>
      </c>
      <c r="G121" s="149" t="s">
        <v>1016</v>
      </c>
    </row>
    <row r="122" spans="1:7" x14ac:dyDescent="0.3">
      <c r="B122" s="184"/>
      <c r="C122" s="167"/>
      <c r="D122" s="167"/>
      <c r="E122" s="167"/>
      <c r="F122" s="153"/>
      <c r="G122" s="149"/>
    </row>
    <row r="123" spans="1:7" x14ac:dyDescent="0.3">
      <c r="A123" s="168"/>
      <c r="B123" s="168"/>
      <c r="C123" s="164"/>
      <c r="D123" s="152"/>
      <c r="E123" s="152"/>
      <c r="F123" s="153"/>
      <c r="G123" s="149"/>
    </row>
    <row r="124" spans="1:7" x14ac:dyDescent="0.3">
      <c r="A124" s="157"/>
      <c r="C124" s="164"/>
      <c r="D124" s="152"/>
      <c r="E124" s="152"/>
      <c r="F124" s="153"/>
      <c r="G124" s="149"/>
    </row>
    <row r="125" spans="1:7" x14ac:dyDescent="0.3">
      <c r="A125" s="187"/>
      <c r="C125" s="164"/>
      <c r="D125" s="152"/>
      <c r="E125" s="152"/>
      <c r="F125" s="153"/>
      <c r="G125" s="149"/>
    </row>
    <row r="126" spans="1:7" x14ac:dyDescent="0.3">
      <c r="A126" s="186"/>
      <c r="B126" s="188"/>
      <c r="C126" s="164"/>
      <c r="D126" s="152"/>
      <c r="E126" s="152"/>
      <c r="F126" s="153"/>
      <c r="G126" s="149"/>
    </row>
    <row r="127" spans="1:7" x14ac:dyDescent="0.3">
      <c r="A127" s="186"/>
      <c r="B127" s="188"/>
      <c r="C127" s="164"/>
      <c r="D127" s="152"/>
      <c r="E127" s="152"/>
      <c r="F127" s="153"/>
      <c r="G127" s="149"/>
    </row>
    <row r="128" spans="1:7" x14ac:dyDescent="0.3">
      <c r="A128" s="186"/>
      <c r="B128" s="188"/>
      <c r="C128" s="152"/>
      <c r="D128" s="152"/>
      <c r="E128" s="152"/>
      <c r="F128" s="153"/>
      <c r="G128" s="149"/>
    </row>
    <row r="129" spans="1:7" x14ac:dyDescent="0.3">
      <c r="A129" s="186"/>
      <c r="B129" s="188"/>
      <c r="C129" s="152"/>
      <c r="D129" s="152"/>
      <c r="E129" s="152"/>
      <c r="G129" s="149"/>
    </row>
    <row r="130" spans="1:7" x14ac:dyDescent="0.3">
      <c r="A130" s="189"/>
      <c r="C130" s="152"/>
      <c r="D130" s="152"/>
      <c r="E130" s="152"/>
      <c r="G130" s="149"/>
    </row>
    <row r="131" spans="1:7" x14ac:dyDescent="0.3">
      <c r="C131" s="152"/>
      <c r="D131" s="152"/>
      <c r="E131" s="152"/>
      <c r="G131" s="149"/>
    </row>
    <row r="132" spans="1:7" x14ac:dyDescent="0.3">
      <c r="C132" s="152"/>
      <c r="D132" s="152"/>
      <c r="E132" s="152"/>
      <c r="G132" s="149"/>
    </row>
    <row r="133" spans="1:7" x14ac:dyDescent="0.3">
      <c r="C133" s="152"/>
      <c r="D133" s="152"/>
      <c r="E133" s="152"/>
    </row>
    <row r="134" spans="1:7" x14ac:dyDescent="0.3">
      <c r="C134" s="152"/>
      <c r="D134" s="152"/>
      <c r="E134" s="152"/>
    </row>
    <row r="135" spans="1:7" x14ac:dyDescent="0.3">
      <c r="C135" s="152"/>
      <c r="D135" s="152"/>
      <c r="E135" s="152"/>
    </row>
    <row r="136" spans="1:7" x14ac:dyDescent="0.3">
      <c r="C136" s="152"/>
      <c r="D136" s="152"/>
      <c r="E136" s="152"/>
    </row>
    <row r="137" spans="1:7" x14ac:dyDescent="0.3">
      <c r="C137" s="152"/>
      <c r="D137" s="152"/>
      <c r="E137" s="152"/>
    </row>
  </sheetData>
  <mergeCells count="2">
    <mergeCell ref="A1:F1"/>
    <mergeCell ref="A61:B61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sqref="A1:F1"/>
    </sheetView>
  </sheetViews>
  <sheetFormatPr defaultRowHeight="14.4" x14ac:dyDescent="0.3"/>
  <cols>
    <col min="1" max="1" width="28.59765625" style="191" customWidth="1"/>
    <col min="2" max="2" width="47.296875" style="191" bestFit="1" customWidth="1"/>
    <col min="3" max="3" width="14.59765625" style="191" bestFit="1" customWidth="1"/>
    <col min="4" max="4" width="13" style="191" bestFit="1" customWidth="1"/>
    <col min="5" max="5" width="14.59765625" style="191" bestFit="1" customWidth="1"/>
    <col min="6" max="6" width="10.296875" style="215" customWidth="1"/>
    <col min="7" max="255" width="8.8984375" style="191"/>
    <col min="256" max="256" width="4.09765625" style="191" bestFit="1" customWidth="1"/>
    <col min="257" max="257" width="28.59765625" style="191" customWidth="1"/>
    <col min="258" max="258" width="47.296875" style="191" bestFit="1" customWidth="1"/>
    <col min="259" max="259" width="14.59765625" style="191" bestFit="1" customWidth="1"/>
    <col min="260" max="260" width="13" style="191" bestFit="1" customWidth="1"/>
    <col min="261" max="261" width="14.59765625" style="191" bestFit="1" customWidth="1"/>
    <col min="262" max="262" width="10.296875" style="191" customWidth="1"/>
    <col min="263" max="511" width="8.8984375" style="191"/>
    <col min="512" max="512" width="4.09765625" style="191" bestFit="1" customWidth="1"/>
    <col min="513" max="513" width="28.59765625" style="191" customWidth="1"/>
    <col min="514" max="514" width="47.296875" style="191" bestFit="1" customWidth="1"/>
    <col min="515" max="515" width="14.59765625" style="191" bestFit="1" customWidth="1"/>
    <col min="516" max="516" width="13" style="191" bestFit="1" customWidth="1"/>
    <col min="517" max="517" width="14.59765625" style="191" bestFit="1" customWidth="1"/>
    <col min="518" max="518" width="10.296875" style="191" customWidth="1"/>
    <col min="519" max="767" width="8.8984375" style="191"/>
    <col min="768" max="768" width="4.09765625" style="191" bestFit="1" customWidth="1"/>
    <col min="769" max="769" width="28.59765625" style="191" customWidth="1"/>
    <col min="770" max="770" width="47.296875" style="191" bestFit="1" customWidth="1"/>
    <col min="771" max="771" width="14.59765625" style="191" bestFit="1" customWidth="1"/>
    <col min="772" max="772" width="13" style="191" bestFit="1" customWidth="1"/>
    <col min="773" max="773" width="14.59765625" style="191" bestFit="1" customWidth="1"/>
    <col min="774" max="774" width="10.296875" style="191" customWidth="1"/>
    <col min="775" max="1023" width="8.8984375" style="191"/>
    <col min="1024" max="1024" width="4.09765625" style="191" bestFit="1" customWidth="1"/>
    <col min="1025" max="1025" width="28.59765625" style="191" customWidth="1"/>
    <col min="1026" max="1026" width="47.296875" style="191" bestFit="1" customWidth="1"/>
    <col min="1027" max="1027" width="14.59765625" style="191" bestFit="1" customWidth="1"/>
    <col min="1028" max="1028" width="13" style="191" bestFit="1" customWidth="1"/>
    <col min="1029" max="1029" width="14.59765625" style="191" bestFit="1" customWidth="1"/>
    <col min="1030" max="1030" width="10.296875" style="191" customWidth="1"/>
    <col min="1031" max="1279" width="8.8984375" style="191"/>
    <col min="1280" max="1280" width="4.09765625" style="191" bestFit="1" customWidth="1"/>
    <col min="1281" max="1281" width="28.59765625" style="191" customWidth="1"/>
    <col min="1282" max="1282" width="47.296875" style="191" bestFit="1" customWidth="1"/>
    <col min="1283" max="1283" width="14.59765625" style="191" bestFit="1" customWidth="1"/>
    <col min="1284" max="1284" width="13" style="191" bestFit="1" customWidth="1"/>
    <col min="1285" max="1285" width="14.59765625" style="191" bestFit="1" customWidth="1"/>
    <col min="1286" max="1286" width="10.296875" style="191" customWidth="1"/>
    <col min="1287" max="1535" width="8.8984375" style="191"/>
    <col min="1536" max="1536" width="4.09765625" style="191" bestFit="1" customWidth="1"/>
    <col min="1537" max="1537" width="28.59765625" style="191" customWidth="1"/>
    <col min="1538" max="1538" width="47.296875" style="191" bestFit="1" customWidth="1"/>
    <col min="1539" max="1539" width="14.59765625" style="191" bestFit="1" customWidth="1"/>
    <col min="1540" max="1540" width="13" style="191" bestFit="1" customWidth="1"/>
    <col min="1541" max="1541" width="14.59765625" style="191" bestFit="1" customWidth="1"/>
    <col min="1542" max="1542" width="10.296875" style="191" customWidth="1"/>
    <col min="1543" max="1791" width="8.8984375" style="191"/>
    <col min="1792" max="1792" width="4.09765625" style="191" bestFit="1" customWidth="1"/>
    <col min="1793" max="1793" width="28.59765625" style="191" customWidth="1"/>
    <col min="1794" max="1794" width="47.296875" style="191" bestFit="1" customWidth="1"/>
    <col min="1795" max="1795" width="14.59765625" style="191" bestFit="1" customWidth="1"/>
    <col min="1796" max="1796" width="13" style="191" bestFit="1" customWidth="1"/>
    <col min="1797" max="1797" width="14.59765625" style="191" bestFit="1" customWidth="1"/>
    <col min="1798" max="1798" width="10.296875" style="191" customWidth="1"/>
    <col min="1799" max="2047" width="8.8984375" style="191"/>
    <col min="2048" max="2048" width="4.09765625" style="191" bestFit="1" customWidth="1"/>
    <col min="2049" max="2049" width="28.59765625" style="191" customWidth="1"/>
    <col min="2050" max="2050" width="47.296875" style="191" bestFit="1" customWidth="1"/>
    <col min="2051" max="2051" width="14.59765625" style="191" bestFit="1" customWidth="1"/>
    <col min="2052" max="2052" width="13" style="191" bestFit="1" customWidth="1"/>
    <col min="2053" max="2053" width="14.59765625" style="191" bestFit="1" customWidth="1"/>
    <col min="2054" max="2054" width="10.296875" style="191" customWidth="1"/>
    <col min="2055" max="2303" width="8.8984375" style="191"/>
    <col min="2304" max="2304" width="4.09765625" style="191" bestFit="1" customWidth="1"/>
    <col min="2305" max="2305" width="28.59765625" style="191" customWidth="1"/>
    <col min="2306" max="2306" width="47.296875" style="191" bestFit="1" customWidth="1"/>
    <col min="2307" max="2307" width="14.59765625" style="191" bestFit="1" customWidth="1"/>
    <col min="2308" max="2308" width="13" style="191" bestFit="1" customWidth="1"/>
    <col min="2309" max="2309" width="14.59765625" style="191" bestFit="1" customWidth="1"/>
    <col min="2310" max="2310" width="10.296875" style="191" customWidth="1"/>
    <col min="2311" max="2559" width="8.8984375" style="191"/>
    <col min="2560" max="2560" width="4.09765625" style="191" bestFit="1" customWidth="1"/>
    <col min="2561" max="2561" width="28.59765625" style="191" customWidth="1"/>
    <col min="2562" max="2562" width="47.296875" style="191" bestFit="1" customWidth="1"/>
    <col min="2563" max="2563" width="14.59765625" style="191" bestFit="1" customWidth="1"/>
    <col min="2564" max="2564" width="13" style="191" bestFit="1" customWidth="1"/>
    <col min="2565" max="2565" width="14.59765625" style="191" bestFit="1" customWidth="1"/>
    <col min="2566" max="2566" width="10.296875" style="191" customWidth="1"/>
    <col min="2567" max="2815" width="8.8984375" style="191"/>
    <col min="2816" max="2816" width="4.09765625" style="191" bestFit="1" customWidth="1"/>
    <col min="2817" max="2817" width="28.59765625" style="191" customWidth="1"/>
    <col min="2818" max="2818" width="47.296875" style="191" bestFit="1" customWidth="1"/>
    <col min="2819" max="2819" width="14.59765625" style="191" bestFit="1" customWidth="1"/>
    <col min="2820" max="2820" width="13" style="191" bestFit="1" customWidth="1"/>
    <col min="2821" max="2821" width="14.59765625" style="191" bestFit="1" customWidth="1"/>
    <col min="2822" max="2822" width="10.296875" style="191" customWidth="1"/>
    <col min="2823" max="3071" width="8.8984375" style="191"/>
    <col min="3072" max="3072" width="4.09765625" style="191" bestFit="1" customWidth="1"/>
    <col min="3073" max="3073" width="28.59765625" style="191" customWidth="1"/>
    <col min="3074" max="3074" width="47.296875" style="191" bestFit="1" customWidth="1"/>
    <col min="3075" max="3075" width="14.59765625" style="191" bestFit="1" customWidth="1"/>
    <col min="3076" max="3076" width="13" style="191" bestFit="1" customWidth="1"/>
    <col min="3077" max="3077" width="14.59765625" style="191" bestFit="1" customWidth="1"/>
    <col min="3078" max="3078" width="10.296875" style="191" customWidth="1"/>
    <col min="3079" max="3327" width="8.8984375" style="191"/>
    <col min="3328" max="3328" width="4.09765625" style="191" bestFit="1" customWidth="1"/>
    <col min="3329" max="3329" width="28.59765625" style="191" customWidth="1"/>
    <col min="3330" max="3330" width="47.296875" style="191" bestFit="1" customWidth="1"/>
    <col min="3331" max="3331" width="14.59765625" style="191" bestFit="1" customWidth="1"/>
    <col min="3332" max="3332" width="13" style="191" bestFit="1" customWidth="1"/>
    <col min="3333" max="3333" width="14.59765625" style="191" bestFit="1" customWidth="1"/>
    <col min="3334" max="3334" width="10.296875" style="191" customWidth="1"/>
    <col min="3335" max="3583" width="8.8984375" style="191"/>
    <col min="3584" max="3584" width="4.09765625" style="191" bestFit="1" customWidth="1"/>
    <col min="3585" max="3585" width="28.59765625" style="191" customWidth="1"/>
    <col min="3586" max="3586" width="47.296875" style="191" bestFit="1" customWidth="1"/>
    <col min="3587" max="3587" width="14.59765625" style="191" bestFit="1" customWidth="1"/>
    <col min="3588" max="3588" width="13" style="191" bestFit="1" customWidth="1"/>
    <col min="3589" max="3589" width="14.59765625" style="191" bestFit="1" customWidth="1"/>
    <col min="3590" max="3590" width="10.296875" style="191" customWidth="1"/>
    <col min="3591" max="3839" width="8.8984375" style="191"/>
    <col min="3840" max="3840" width="4.09765625" style="191" bestFit="1" customWidth="1"/>
    <col min="3841" max="3841" width="28.59765625" style="191" customWidth="1"/>
    <col min="3842" max="3842" width="47.296875" style="191" bestFit="1" customWidth="1"/>
    <col min="3843" max="3843" width="14.59765625" style="191" bestFit="1" customWidth="1"/>
    <col min="3844" max="3844" width="13" style="191" bestFit="1" customWidth="1"/>
    <col min="3845" max="3845" width="14.59765625" style="191" bestFit="1" customWidth="1"/>
    <col min="3846" max="3846" width="10.296875" style="191" customWidth="1"/>
    <col min="3847" max="4095" width="8.8984375" style="191"/>
    <col min="4096" max="4096" width="4.09765625" style="191" bestFit="1" customWidth="1"/>
    <col min="4097" max="4097" width="28.59765625" style="191" customWidth="1"/>
    <col min="4098" max="4098" width="47.296875" style="191" bestFit="1" customWidth="1"/>
    <col min="4099" max="4099" width="14.59765625" style="191" bestFit="1" customWidth="1"/>
    <col min="4100" max="4100" width="13" style="191" bestFit="1" customWidth="1"/>
    <col min="4101" max="4101" width="14.59765625" style="191" bestFit="1" customWidth="1"/>
    <col min="4102" max="4102" width="10.296875" style="191" customWidth="1"/>
    <col min="4103" max="4351" width="8.8984375" style="191"/>
    <col min="4352" max="4352" width="4.09765625" style="191" bestFit="1" customWidth="1"/>
    <col min="4353" max="4353" width="28.59765625" style="191" customWidth="1"/>
    <col min="4354" max="4354" width="47.296875" style="191" bestFit="1" customWidth="1"/>
    <col min="4355" max="4355" width="14.59765625" style="191" bestFit="1" customWidth="1"/>
    <col min="4356" max="4356" width="13" style="191" bestFit="1" customWidth="1"/>
    <col min="4357" max="4357" width="14.59765625" style="191" bestFit="1" customWidth="1"/>
    <col min="4358" max="4358" width="10.296875" style="191" customWidth="1"/>
    <col min="4359" max="4607" width="8.8984375" style="191"/>
    <col min="4608" max="4608" width="4.09765625" style="191" bestFit="1" customWidth="1"/>
    <col min="4609" max="4609" width="28.59765625" style="191" customWidth="1"/>
    <col min="4610" max="4610" width="47.296875" style="191" bestFit="1" customWidth="1"/>
    <col min="4611" max="4611" width="14.59765625" style="191" bestFit="1" customWidth="1"/>
    <col min="4612" max="4612" width="13" style="191" bestFit="1" customWidth="1"/>
    <col min="4613" max="4613" width="14.59765625" style="191" bestFit="1" customWidth="1"/>
    <col min="4614" max="4614" width="10.296875" style="191" customWidth="1"/>
    <col min="4615" max="4863" width="8.8984375" style="191"/>
    <col min="4864" max="4864" width="4.09765625" style="191" bestFit="1" customWidth="1"/>
    <col min="4865" max="4865" width="28.59765625" style="191" customWidth="1"/>
    <col min="4866" max="4866" width="47.296875" style="191" bestFit="1" customWidth="1"/>
    <col min="4867" max="4867" width="14.59765625" style="191" bestFit="1" customWidth="1"/>
    <col min="4868" max="4868" width="13" style="191" bestFit="1" customWidth="1"/>
    <col min="4869" max="4869" width="14.59765625" style="191" bestFit="1" customWidth="1"/>
    <col min="4870" max="4870" width="10.296875" style="191" customWidth="1"/>
    <col min="4871" max="5119" width="8.8984375" style="191"/>
    <col min="5120" max="5120" width="4.09765625" style="191" bestFit="1" customWidth="1"/>
    <col min="5121" max="5121" width="28.59765625" style="191" customWidth="1"/>
    <col min="5122" max="5122" width="47.296875" style="191" bestFit="1" customWidth="1"/>
    <col min="5123" max="5123" width="14.59765625" style="191" bestFit="1" customWidth="1"/>
    <col min="5124" max="5124" width="13" style="191" bestFit="1" customWidth="1"/>
    <col min="5125" max="5125" width="14.59765625" style="191" bestFit="1" customWidth="1"/>
    <col min="5126" max="5126" width="10.296875" style="191" customWidth="1"/>
    <col min="5127" max="5375" width="8.8984375" style="191"/>
    <col min="5376" max="5376" width="4.09765625" style="191" bestFit="1" customWidth="1"/>
    <col min="5377" max="5377" width="28.59765625" style="191" customWidth="1"/>
    <col min="5378" max="5378" width="47.296875" style="191" bestFit="1" customWidth="1"/>
    <col min="5379" max="5379" width="14.59765625" style="191" bestFit="1" customWidth="1"/>
    <col min="5380" max="5380" width="13" style="191" bestFit="1" customWidth="1"/>
    <col min="5381" max="5381" width="14.59765625" style="191" bestFit="1" customWidth="1"/>
    <col min="5382" max="5382" width="10.296875" style="191" customWidth="1"/>
    <col min="5383" max="5631" width="8.8984375" style="191"/>
    <col min="5632" max="5632" width="4.09765625" style="191" bestFit="1" customWidth="1"/>
    <col min="5633" max="5633" width="28.59765625" style="191" customWidth="1"/>
    <col min="5634" max="5634" width="47.296875" style="191" bestFit="1" customWidth="1"/>
    <col min="5635" max="5635" width="14.59765625" style="191" bestFit="1" customWidth="1"/>
    <col min="5636" max="5636" width="13" style="191" bestFit="1" customWidth="1"/>
    <col min="5637" max="5637" width="14.59765625" style="191" bestFit="1" customWidth="1"/>
    <col min="5638" max="5638" width="10.296875" style="191" customWidth="1"/>
    <col min="5639" max="5887" width="8.8984375" style="191"/>
    <col min="5888" max="5888" width="4.09765625" style="191" bestFit="1" customWidth="1"/>
    <col min="5889" max="5889" width="28.59765625" style="191" customWidth="1"/>
    <col min="5890" max="5890" width="47.296875" style="191" bestFit="1" customWidth="1"/>
    <col min="5891" max="5891" width="14.59765625" style="191" bestFit="1" customWidth="1"/>
    <col min="5892" max="5892" width="13" style="191" bestFit="1" customWidth="1"/>
    <col min="5893" max="5893" width="14.59765625" style="191" bestFit="1" customWidth="1"/>
    <col min="5894" max="5894" width="10.296875" style="191" customWidth="1"/>
    <col min="5895" max="6143" width="8.8984375" style="191"/>
    <col min="6144" max="6144" width="4.09765625" style="191" bestFit="1" customWidth="1"/>
    <col min="6145" max="6145" width="28.59765625" style="191" customWidth="1"/>
    <col min="6146" max="6146" width="47.296875" style="191" bestFit="1" customWidth="1"/>
    <col min="6147" max="6147" width="14.59765625" style="191" bestFit="1" customWidth="1"/>
    <col min="6148" max="6148" width="13" style="191" bestFit="1" customWidth="1"/>
    <col min="6149" max="6149" width="14.59765625" style="191" bestFit="1" customWidth="1"/>
    <col min="6150" max="6150" width="10.296875" style="191" customWidth="1"/>
    <col min="6151" max="6399" width="8.8984375" style="191"/>
    <col min="6400" max="6400" width="4.09765625" style="191" bestFit="1" customWidth="1"/>
    <col min="6401" max="6401" width="28.59765625" style="191" customWidth="1"/>
    <col min="6402" max="6402" width="47.296875" style="191" bestFit="1" customWidth="1"/>
    <col min="6403" max="6403" width="14.59765625" style="191" bestFit="1" customWidth="1"/>
    <col min="6404" max="6404" width="13" style="191" bestFit="1" customWidth="1"/>
    <col min="6405" max="6405" width="14.59765625" style="191" bestFit="1" customWidth="1"/>
    <col min="6406" max="6406" width="10.296875" style="191" customWidth="1"/>
    <col min="6407" max="6655" width="8.8984375" style="191"/>
    <col min="6656" max="6656" width="4.09765625" style="191" bestFit="1" customWidth="1"/>
    <col min="6657" max="6657" width="28.59765625" style="191" customWidth="1"/>
    <col min="6658" max="6658" width="47.296875" style="191" bestFit="1" customWidth="1"/>
    <col min="6659" max="6659" width="14.59765625" style="191" bestFit="1" customWidth="1"/>
    <col min="6660" max="6660" width="13" style="191" bestFit="1" customWidth="1"/>
    <col min="6661" max="6661" width="14.59765625" style="191" bestFit="1" customWidth="1"/>
    <col min="6662" max="6662" width="10.296875" style="191" customWidth="1"/>
    <col min="6663" max="6911" width="8.8984375" style="191"/>
    <col min="6912" max="6912" width="4.09765625" style="191" bestFit="1" customWidth="1"/>
    <col min="6913" max="6913" width="28.59765625" style="191" customWidth="1"/>
    <col min="6914" max="6914" width="47.296875" style="191" bestFit="1" customWidth="1"/>
    <col min="6915" max="6915" width="14.59765625" style="191" bestFit="1" customWidth="1"/>
    <col min="6916" max="6916" width="13" style="191" bestFit="1" customWidth="1"/>
    <col min="6917" max="6917" width="14.59765625" style="191" bestFit="1" customWidth="1"/>
    <col min="6918" max="6918" width="10.296875" style="191" customWidth="1"/>
    <col min="6919" max="7167" width="8.8984375" style="191"/>
    <col min="7168" max="7168" width="4.09765625" style="191" bestFit="1" customWidth="1"/>
    <col min="7169" max="7169" width="28.59765625" style="191" customWidth="1"/>
    <col min="7170" max="7170" width="47.296875" style="191" bestFit="1" customWidth="1"/>
    <col min="7171" max="7171" width="14.59765625" style="191" bestFit="1" customWidth="1"/>
    <col min="7172" max="7172" width="13" style="191" bestFit="1" customWidth="1"/>
    <col min="7173" max="7173" width="14.59765625" style="191" bestFit="1" customWidth="1"/>
    <col min="7174" max="7174" width="10.296875" style="191" customWidth="1"/>
    <col min="7175" max="7423" width="8.8984375" style="191"/>
    <col min="7424" max="7424" width="4.09765625" style="191" bestFit="1" customWidth="1"/>
    <col min="7425" max="7425" width="28.59765625" style="191" customWidth="1"/>
    <col min="7426" max="7426" width="47.296875" style="191" bestFit="1" customWidth="1"/>
    <col min="7427" max="7427" width="14.59765625" style="191" bestFit="1" customWidth="1"/>
    <col min="7428" max="7428" width="13" style="191" bestFit="1" customWidth="1"/>
    <col min="7429" max="7429" width="14.59765625" style="191" bestFit="1" customWidth="1"/>
    <col min="7430" max="7430" width="10.296875" style="191" customWidth="1"/>
    <col min="7431" max="7679" width="8.8984375" style="191"/>
    <col min="7680" max="7680" width="4.09765625" style="191" bestFit="1" customWidth="1"/>
    <col min="7681" max="7681" width="28.59765625" style="191" customWidth="1"/>
    <col min="7682" max="7682" width="47.296875" style="191" bestFit="1" customWidth="1"/>
    <col min="7683" max="7683" width="14.59765625" style="191" bestFit="1" customWidth="1"/>
    <col min="7684" max="7684" width="13" style="191" bestFit="1" customWidth="1"/>
    <col min="7685" max="7685" width="14.59765625" style="191" bestFit="1" customWidth="1"/>
    <col min="7686" max="7686" width="10.296875" style="191" customWidth="1"/>
    <col min="7687" max="7935" width="8.8984375" style="191"/>
    <col min="7936" max="7936" width="4.09765625" style="191" bestFit="1" customWidth="1"/>
    <col min="7937" max="7937" width="28.59765625" style="191" customWidth="1"/>
    <col min="7938" max="7938" width="47.296875" style="191" bestFit="1" customWidth="1"/>
    <col min="7939" max="7939" width="14.59765625" style="191" bestFit="1" customWidth="1"/>
    <col min="7940" max="7940" width="13" style="191" bestFit="1" customWidth="1"/>
    <col min="7941" max="7941" width="14.59765625" style="191" bestFit="1" customWidth="1"/>
    <col min="7942" max="7942" width="10.296875" style="191" customWidth="1"/>
    <col min="7943" max="8191" width="8.8984375" style="191"/>
    <col min="8192" max="8192" width="4.09765625" style="191" bestFit="1" customWidth="1"/>
    <col min="8193" max="8193" width="28.59765625" style="191" customWidth="1"/>
    <col min="8194" max="8194" width="47.296875" style="191" bestFit="1" customWidth="1"/>
    <col min="8195" max="8195" width="14.59765625" style="191" bestFit="1" customWidth="1"/>
    <col min="8196" max="8196" width="13" style="191" bestFit="1" customWidth="1"/>
    <col min="8197" max="8197" width="14.59765625" style="191" bestFit="1" customWidth="1"/>
    <col min="8198" max="8198" width="10.296875" style="191" customWidth="1"/>
    <col min="8199" max="8447" width="8.8984375" style="191"/>
    <col min="8448" max="8448" width="4.09765625" style="191" bestFit="1" customWidth="1"/>
    <col min="8449" max="8449" width="28.59765625" style="191" customWidth="1"/>
    <col min="8450" max="8450" width="47.296875" style="191" bestFit="1" customWidth="1"/>
    <col min="8451" max="8451" width="14.59765625" style="191" bestFit="1" customWidth="1"/>
    <col min="8452" max="8452" width="13" style="191" bestFit="1" customWidth="1"/>
    <col min="8453" max="8453" width="14.59765625" style="191" bestFit="1" customWidth="1"/>
    <col min="8454" max="8454" width="10.296875" style="191" customWidth="1"/>
    <col min="8455" max="8703" width="8.8984375" style="191"/>
    <col min="8704" max="8704" width="4.09765625" style="191" bestFit="1" customWidth="1"/>
    <col min="8705" max="8705" width="28.59765625" style="191" customWidth="1"/>
    <col min="8706" max="8706" width="47.296875" style="191" bestFit="1" customWidth="1"/>
    <col min="8707" max="8707" width="14.59765625" style="191" bestFit="1" customWidth="1"/>
    <col min="8708" max="8708" width="13" style="191" bestFit="1" customWidth="1"/>
    <col min="8709" max="8709" width="14.59765625" style="191" bestFit="1" customWidth="1"/>
    <col min="8710" max="8710" width="10.296875" style="191" customWidth="1"/>
    <col min="8711" max="8959" width="8.8984375" style="191"/>
    <col min="8960" max="8960" width="4.09765625" style="191" bestFit="1" customWidth="1"/>
    <col min="8961" max="8961" width="28.59765625" style="191" customWidth="1"/>
    <col min="8962" max="8962" width="47.296875" style="191" bestFit="1" customWidth="1"/>
    <col min="8963" max="8963" width="14.59765625" style="191" bestFit="1" customWidth="1"/>
    <col min="8964" max="8964" width="13" style="191" bestFit="1" customWidth="1"/>
    <col min="8965" max="8965" width="14.59765625" style="191" bestFit="1" customWidth="1"/>
    <col min="8966" max="8966" width="10.296875" style="191" customWidth="1"/>
    <col min="8967" max="9215" width="8.8984375" style="191"/>
    <col min="9216" max="9216" width="4.09765625" style="191" bestFit="1" customWidth="1"/>
    <col min="9217" max="9217" width="28.59765625" style="191" customWidth="1"/>
    <col min="9218" max="9218" width="47.296875" style="191" bestFit="1" customWidth="1"/>
    <col min="9219" max="9219" width="14.59765625" style="191" bestFit="1" customWidth="1"/>
    <col min="9220" max="9220" width="13" style="191" bestFit="1" customWidth="1"/>
    <col min="9221" max="9221" width="14.59765625" style="191" bestFit="1" customWidth="1"/>
    <col min="9222" max="9222" width="10.296875" style="191" customWidth="1"/>
    <col min="9223" max="9471" width="8.8984375" style="191"/>
    <col min="9472" max="9472" width="4.09765625" style="191" bestFit="1" customWidth="1"/>
    <col min="9473" max="9473" width="28.59765625" style="191" customWidth="1"/>
    <col min="9474" max="9474" width="47.296875" style="191" bestFit="1" customWidth="1"/>
    <col min="9475" max="9475" width="14.59765625" style="191" bestFit="1" customWidth="1"/>
    <col min="9476" max="9476" width="13" style="191" bestFit="1" customWidth="1"/>
    <col min="9477" max="9477" width="14.59765625" style="191" bestFit="1" customWidth="1"/>
    <col min="9478" max="9478" width="10.296875" style="191" customWidth="1"/>
    <col min="9479" max="9727" width="8.8984375" style="191"/>
    <col min="9728" max="9728" width="4.09765625" style="191" bestFit="1" customWidth="1"/>
    <col min="9729" max="9729" width="28.59765625" style="191" customWidth="1"/>
    <col min="9730" max="9730" width="47.296875" style="191" bestFit="1" customWidth="1"/>
    <col min="9731" max="9731" width="14.59765625" style="191" bestFit="1" customWidth="1"/>
    <col min="9732" max="9732" width="13" style="191" bestFit="1" customWidth="1"/>
    <col min="9733" max="9733" width="14.59765625" style="191" bestFit="1" customWidth="1"/>
    <col min="9734" max="9734" width="10.296875" style="191" customWidth="1"/>
    <col min="9735" max="9983" width="8.8984375" style="191"/>
    <col min="9984" max="9984" width="4.09765625" style="191" bestFit="1" customWidth="1"/>
    <col min="9985" max="9985" width="28.59765625" style="191" customWidth="1"/>
    <col min="9986" max="9986" width="47.296875" style="191" bestFit="1" customWidth="1"/>
    <col min="9987" max="9987" width="14.59765625" style="191" bestFit="1" customWidth="1"/>
    <col min="9988" max="9988" width="13" style="191" bestFit="1" customWidth="1"/>
    <col min="9989" max="9989" width="14.59765625" style="191" bestFit="1" customWidth="1"/>
    <col min="9990" max="9990" width="10.296875" style="191" customWidth="1"/>
    <col min="9991" max="10239" width="8.8984375" style="191"/>
    <col min="10240" max="10240" width="4.09765625" style="191" bestFit="1" customWidth="1"/>
    <col min="10241" max="10241" width="28.59765625" style="191" customWidth="1"/>
    <col min="10242" max="10242" width="47.296875" style="191" bestFit="1" customWidth="1"/>
    <col min="10243" max="10243" width="14.59765625" style="191" bestFit="1" customWidth="1"/>
    <col min="10244" max="10244" width="13" style="191" bestFit="1" customWidth="1"/>
    <col min="10245" max="10245" width="14.59765625" style="191" bestFit="1" customWidth="1"/>
    <col min="10246" max="10246" width="10.296875" style="191" customWidth="1"/>
    <col min="10247" max="10495" width="8.8984375" style="191"/>
    <col min="10496" max="10496" width="4.09765625" style="191" bestFit="1" customWidth="1"/>
    <col min="10497" max="10497" width="28.59765625" style="191" customWidth="1"/>
    <col min="10498" max="10498" width="47.296875" style="191" bestFit="1" customWidth="1"/>
    <col min="10499" max="10499" width="14.59765625" style="191" bestFit="1" customWidth="1"/>
    <col min="10500" max="10500" width="13" style="191" bestFit="1" customWidth="1"/>
    <col min="10501" max="10501" width="14.59765625" style="191" bestFit="1" customWidth="1"/>
    <col min="10502" max="10502" width="10.296875" style="191" customWidth="1"/>
    <col min="10503" max="10751" width="8.8984375" style="191"/>
    <col min="10752" max="10752" width="4.09765625" style="191" bestFit="1" customWidth="1"/>
    <col min="10753" max="10753" width="28.59765625" style="191" customWidth="1"/>
    <col min="10754" max="10754" width="47.296875" style="191" bestFit="1" customWidth="1"/>
    <col min="10755" max="10755" width="14.59765625" style="191" bestFit="1" customWidth="1"/>
    <col min="10756" max="10756" width="13" style="191" bestFit="1" customWidth="1"/>
    <col min="10757" max="10757" width="14.59765625" style="191" bestFit="1" customWidth="1"/>
    <col min="10758" max="10758" width="10.296875" style="191" customWidth="1"/>
    <col min="10759" max="11007" width="8.8984375" style="191"/>
    <col min="11008" max="11008" width="4.09765625" style="191" bestFit="1" customWidth="1"/>
    <col min="11009" max="11009" width="28.59765625" style="191" customWidth="1"/>
    <col min="11010" max="11010" width="47.296875" style="191" bestFit="1" customWidth="1"/>
    <col min="11011" max="11011" width="14.59765625" style="191" bestFit="1" customWidth="1"/>
    <col min="11012" max="11012" width="13" style="191" bestFit="1" customWidth="1"/>
    <col min="11013" max="11013" width="14.59765625" style="191" bestFit="1" customWidth="1"/>
    <col min="11014" max="11014" width="10.296875" style="191" customWidth="1"/>
    <col min="11015" max="11263" width="8.8984375" style="191"/>
    <col min="11264" max="11264" width="4.09765625" style="191" bestFit="1" customWidth="1"/>
    <col min="11265" max="11265" width="28.59765625" style="191" customWidth="1"/>
    <col min="11266" max="11266" width="47.296875" style="191" bestFit="1" customWidth="1"/>
    <col min="11267" max="11267" width="14.59765625" style="191" bestFit="1" customWidth="1"/>
    <col min="11268" max="11268" width="13" style="191" bestFit="1" customWidth="1"/>
    <col min="11269" max="11269" width="14.59765625" style="191" bestFit="1" customWidth="1"/>
    <col min="11270" max="11270" width="10.296875" style="191" customWidth="1"/>
    <col min="11271" max="11519" width="8.8984375" style="191"/>
    <col min="11520" max="11520" width="4.09765625" style="191" bestFit="1" customWidth="1"/>
    <col min="11521" max="11521" width="28.59765625" style="191" customWidth="1"/>
    <col min="11522" max="11522" width="47.296875" style="191" bestFit="1" customWidth="1"/>
    <col min="11523" max="11523" width="14.59765625" style="191" bestFit="1" customWidth="1"/>
    <col min="11524" max="11524" width="13" style="191" bestFit="1" customWidth="1"/>
    <col min="11525" max="11525" width="14.59765625" style="191" bestFit="1" customWidth="1"/>
    <col min="11526" max="11526" width="10.296875" style="191" customWidth="1"/>
    <col min="11527" max="11775" width="8.8984375" style="191"/>
    <col min="11776" max="11776" width="4.09765625" style="191" bestFit="1" customWidth="1"/>
    <col min="11777" max="11777" width="28.59765625" style="191" customWidth="1"/>
    <col min="11778" max="11778" width="47.296875" style="191" bestFit="1" customWidth="1"/>
    <col min="11779" max="11779" width="14.59765625" style="191" bestFit="1" customWidth="1"/>
    <col min="11780" max="11780" width="13" style="191" bestFit="1" customWidth="1"/>
    <col min="11781" max="11781" width="14.59765625" style="191" bestFit="1" customWidth="1"/>
    <col min="11782" max="11782" width="10.296875" style="191" customWidth="1"/>
    <col min="11783" max="12031" width="8.8984375" style="191"/>
    <col min="12032" max="12032" width="4.09765625" style="191" bestFit="1" customWidth="1"/>
    <col min="12033" max="12033" width="28.59765625" style="191" customWidth="1"/>
    <col min="12034" max="12034" width="47.296875" style="191" bestFit="1" customWidth="1"/>
    <col min="12035" max="12035" width="14.59765625" style="191" bestFit="1" customWidth="1"/>
    <col min="12036" max="12036" width="13" style="191" bestFit="1" customWidth="1"/>
    <col min="12037" max="12037" width="14.59765625" style="191" bestFit="1" customWidth="1"/>
    <col min="12038" max="12038" width="10.296875" style="191" customWidth="1"/>
    <col min="12039" max="12287" width="8.8984375" style="191"/>
    <col min="12288" max="12288" width="4.09765625" style="191" bestFit="1" customWidth="1"/>
    <col min="12289" max="12289" width="28.59765625" style="191" customWidth="1"/>
    <col min="12290" max="12290" width="47.296875" style="191" bestFit="1" customWidth="1"/>
    <col min="12291" max="12291" width="14.59765625" style="191" bestFit="1" customWidth="1"/>
    <col min="12292" max="12292" width="13" style="191" bestFit="1" customWidth="1"/>
    <col min="12293" max="12293" width="14.59765625" style="191" bestFit="1" customWidth="1"/>
    <col min="12294" max="12294" width="10.296875" style="191" customWidth="1"/>
    <col min="12295" max="12543" width="8.8984375" style="191"/>
    <col min="12544" max="12544" width="4.09765625" style="191" bestFit="1" customWidth="1"/>
    <col min="12545" max="12545" width="28.59765625" style="191" customWidth="1"/>
    <col min="12546" max="12546" width="47.296875" style="191" bestFit="1" customWidth="1"/>
    <col min="12547" max="12547" width="14.59765625" style="191" bestFit="1" customWidth="1"/>
    <col min="12548" max="12548" width="13" style="191" bestFit="1" customWidth="1"/>
    <col min="12549" max="12549" width="14.59765625" style="191" bestFit="1" customWidth="1"/>
    <col min="12550" max="12550" width="10.296875" style="191" customWidth="1"/>
    <col min="12551" max="12799" width="8.8984375" style="191"/>
    <col min="12800" max="12800" width="4.09765625" style="191" bestFit="1" customWidth="1"/>
    <col min="12801" max="12801" width="28.59765625" style="191" customWidth="1"/>
    <col min="12802" max="12802" width="47.296875" style="191" bestFit="1" customWidth="1"/>
    <col min="12803" max="12803" width="14.59765625" style="191" bestFit="1" customWidth="1"/>
    <col min="12804" max="12804" width="13" style="191" bestFit="1" customWidth="1"/>
    <col min="12805" max="12805" width="14.59765625" style="191" bestFit="1" customWidth="1"/>
    <col min="12806" max="12806" width="10.296875" style="191" customWidth="1"/>
    <col min="12807" max="13055" width="8.8984375" style="191"/>
    <col min="13056" max="13056" width="4.09765625" style="191" bestFit="1" customWidth="1"/>
    <col min="13057" max="13057" width="28.59765625" style="191" customWidth="1"/>
    <col min="13058" max="13058" width="47.296875" style="191" bestFit="1" customWidth="1"/>
    <col min="13059" max="13059" width="14.59765625" style="191" bestFit="1" customWidth="1"/>
    <col min="13060" max="13060" width="13" style="191" bestFit="1" customWidth="1"/>
    <col min="13061" max="13061" width="14.59765625" style="191" bestFit="1" customWidth="1"/>
    <col min="13062" max="13062" width="10.296875" style="191" customWidth="1"/>
    <col min="13063" max="13311" width="8.8984375" style="191"/>
    <col min="13312" max="13312" width="4.09765625" style="191" bestFit="1" customWidth="1"/>
    <col min="13313" max="13313" width="28.59765625" style="191" customWidth="1"/>
    <col min="13314" max="13314" width="47.296875" style="191" bestFit="1" customWidth="1"/>
    <col min="13315" max="13315" width="14.59765625" style="191" bestFit="1" customWidth="1"/>
    <col min="13316" max="13316" width="13" style="191" bestFit="1" customWidth="1"/>
    <col min="13317" max="13317" width="14.59765625" style="191" bestFit="1" customWidth="1"/>
    <col min="13318" max="13318" width="10.296875" style="191" customWidth="1"/>
    <col min="13319" max="13567" width="8.8984375" style="191"/>
    <col min="13568" max="13568" width="4.09765625" style="191" bestFit="1" customWidth="1"/>
    <col min="13569" max="13569" width="28.59765625" style="191" customWidth="1"/>
    <col min="13570" max="13570" width="47.296875" style="191" bestFit="1" customWidth="1"/>
    <col min="13571" max="13571" width="14.59765625" style="191" bestFit="1" customWidth="1"/>
    <col min="13572" max="13572" width="13" style="191" bestFit="1" customWidth="1"/>
    <col min="13573" max="13573" width="14.59765625" style="191" bestFit="1" customWidth="1"/>
    <col min="13574" max="13574" width="10.296875" style="191" customWidth="1"/>
    <col min="13575" max="13823" width="8.8984375" style="191"/>
    <col min="13824" max="13824" width="4.09765625" style="191" bestFit="1" customWidth="1"/>
    <col min="13825" max="13825" width="28.59765625" style="191" customWidth="1"/>
    <col min="13826" max="13826" width="47.296875" style="191" bestFit="1" customWidth="1"/>
    <col min="13827" max="13827" width="14.59765625" style="191" bestFit="1" customWidth="1"/>
    <col min="13828" max="13828" width="13" style="191" bestFit="1" customWidth="1"/>
    <col min="13829" max="13829" width="14.59765625" style="191" bestFit="1" customWidth="1"/>
    <col min="13830" max="13830" width="10.296875" style="191" customWidth="1"/>
    <col min="13831" max="14079" width="8.8984375" style="191"/>
    <col min="14080" max="14080" width="4.09765625" style="191" bestFit="1" customWidth="1"/>
    <col min="14081" max="14081" width="28.59765625" style="191" customWidth="1"/>
    <col min="14082" max="14082" width="47.296875" style="191" bestFit="1" customWidth="1"/>
    <col min="14083" max="14083" width="14.59765625" style="191" bestFit="1" customWidth="1"/>
    <col min="14084" max="14084" width="13" style="191" bestFit="1" customWidth="1"/>
    <col min="14085" max="14085" width="14.59765625" style="191" bestFit="1" customWidth="1"/>
    <col min="14086" max="14086" width="10.296875" style="191" customWidth="1"/>
    <col min="14087" max="14335" width="8.8984375" style="191"/>
    <col min="14336" max="14336" width="4.09765625" style="191" bestFit="1" customWidth="1"/>
    <col min="14337" max="14337" width="28.59765625" style="191" customWidth="1"/>
    <col min="14338" max="14338" width="47.296875" style="191" bestFit="1" customWidth="1"/>
    <col min="14339" max="14339" width="14.59765625" style="191" bestFit="1" customWidth="1"/>
    <col min="14340" max="14340" width="13" style="191" bestFit="1" customWidth="1"/>
    <col min="14341" max="14341" width="14.59765625" style="191" bestFit="1" customWidth="1"/>
    <col min="14342" max="14342" width="10.296875" style="191" customWidth="1"/>
    <col min="14343" max="14591" width="8.8984375" style="191"/>
    <col min="14592" max="14592" width="4.09765625" style="191" bestFit="1" customWidth="1"/>
    <col min="14593" max="14593" width="28.59765625" style="191" customWidth="1"/>
    <col min="14594" max="14594" width="47.296875" style="191" bestFit="1" customWidth="1"/>
    <col min="14595" max="14595" width="14.59765625" style="191" bestFit="1" customWidth="1"/>
    <col min="14596" max="14596" width="13" style="191" bestFit="1" customWidth="1"/>
    <col min="14597" max="14597" width="14.59765625" style="191" bestFit="1" customWidth="1"/>
    <col min="14598" max="14598" width="10.296875" style="191" customWidth="1"/>
    <col min="14599" max="14847" width="8.8984375" style="191"/>
    <col min="14848" max="14848" width="4.09765625" style="191" bestFit="1" customWidth="1"/>
    <col min="14849" max="14849" width="28.59765625" style="191" customWidth="1"/>
    <col min="14850" max="14850" width="47.296875" style="191" bestFit="1" customWidth="1"/>
    <col min="14851" max="14851" width="14.59765625" style="191" bestFit="1" customWidth="1"/>
    <col min="14852" max="14852" width="13" style="191" bestFit="1" customWidth="1"/>
    <col min="14853" max="14853" width="14.59765625" style="191" bestFit="1" customWidth="1"/>
    <col min="14854" max="14854" width="10.296875" style="191" customWidth="1"/>
    <col min="14855" max="15103" width="8.8984375" style="191"/>
    <col min="15104" max="15104" width="4.09765625" style="191" bestFit="1" customWidth="1"/>
    <col min="15105" max="15105" width="28.59765625" style="191" customWidth="1"/>
    <col min="15106" max="15106" width="47.296875" style="191" bestFit="1" customWidth="1"/>
    <col min="15107" max="15107" width="14.59765625" style="191" bestFit="1" customWidth="1"/>
    <col min="15108" max="15108" width="13" style="191" bestFit="1" customWidth="1"/>
    <col min="15109" max="15109" width="14.59765625" style="191" bestFit="1" customWidth="1"/>
    <col min="15110" max="15110" width="10.296875" style="191" customWidth="1"/>
    <col min="15111" max="15359" width="8.8984375" style="191"/>
    <col min="15360" max="15360" width="4.09765625" style="191" bestFit="1" customWidth="1"/>
    <col min="15361" max="15361" width="28.59765625" style="191" customWidth="1"/>
    <col min="15362" max="15362" width="47.296875" style="191" bestFit="1" customWidth="1"/>
    <col min="15363" max="15363" width="14.59765625" style="191" bestFit="1" customWidth="1"/>
    <col min="15364" max="15364" width="13" style="191" bestFit="1" customWidth="1"/>
    <col min="15365" max="15365" width="14.59765625" style="191" bestFit="1" customWidth="1"/>
    <col min="15366" max="15366" width="10.296875" style="191" customWidth="1"/>
    <col min="15367" max="15615" width="8.8984375" style="191"/>
    <col min="15616" max="15616" width="4.09765625" style="191" bestFit="1" customWidth="1"/>
    <col min="15617" max="15617" width="28.59765625" style="191" customWidth="1"/>
    <col min="15618" max="15618" width="47.296875" style="191" bestFit="1" customWidth="1"/>
    <col min="15619" max="15619" width="14.59765625" style="191" bestFit="1" customWidth="1"/>
    <col min="15620" max="15620" width="13" style="191" bestFit="1" customWidth="1"/>
    <col min="15621" max="15621" width="14.59765625" style="191" bestFit="1" customWidth="1"/>
    <col min="15622" max="15622" width="10.296875" style="191" customWidth="1"/>
    <col min="15623" max="15871" width="8.8984375" style="191"/>
    <col min="15872" max="15872" width="4.09765625" style="191" bestFit="1" customWidth="1"/>
    <col min="15873" max="15873" width="28.59765625" style="191" customWidth="1"/>
    <col min="15874" max="15874" width="47.296875" style="191" bestFit="1" customWidth="1"/>
    <col min="15875" max="15875" width="14.59765625" style="191" bestFit="1" customWidth="1"/>
    <col min="15876" max="15876" width="13" style="191" bestFit="1" customWidth="1"/>
    <col min="15877" max="15877" width="14.59765625" style="191" bestFit="1" customWidth="1"/>
    <col min="15878" max="15878" width="10.296875" style="191" customWidth="1"/>
    <col min="15879" max="16127" width="8.8984375" style="191"/>
    <col min="16128" max="16128" width="4.09765625" style="191" bestFit="1" customWidth="1"/>
    <col min="16129" max="16129" width="28.59765625" style="191" customWidth="1"/>
    <col min="16130" max="16130" width="47.296875" style="191" bestFit="1" customWidth="1"/>
    <col min="16131" max="16131" width="14.59765625" style="191" bestFit="1" customWidth="1"/>
    <col min="16132" max="16132" width="13" style="191" bestFit="1" customWidth="1"/>
    <col min="16133" max="16133" width="14.59765625" style="191" bestFit="1" customWidth="1"/>
    <col min="16134" max="16134" width="10.296875" style="191" customWidth="1"/>
    <col min="16135" max="16384" width="8.8984375" style="191"/>
  </cols>
  <sheetData>
    <row r="1" spans="1:7" x14ac:dyDescent="0.3">
      <c r="A1" s="502" t="s">
        <v>200</v>
      </c>
      <c r="B1" s="502"/>
      <c r="C1" s="502"/>
      <c r="D1" s="502"/>
      <c r="E1" s="502"/>
      <c r="F1" s="502"/>
      <c r="G1" s="190"/>
    </row>
    <row r="2" spans="1:7" x14ac:dyDescent="0.3">
      <c r="B2" s="192">
        <v>43132</v>
      </c>
      <c r="C2" s="193"/>
      <c r="D2" s="193"/>
      <c r="E2" s="193"/>
      <c r="F2" s="194"/>
      <c r="G2" s="190"/>
    </row>
    <row r="3" spans="1:7" x14ac:dyDescent="0.3">
      <c r="B3" s="192"/>
      <c r="C3" s="193"/>
      <c r="D3" s="193"/>
      <c r="E3" s="193"/>
      <c r="F3" s="194"/>
      <c r="G3" s="190"/>
    </row>
    <row r="4" spans="1:7" ht="20.45" customHeight="1" x14ac:dyDescent="0.3">
      <c r="A4" s="195"/>
      <c r="C4" s="196" t="s">
        <v>201</v>
      </c>
      <c r="D4" s="196" t="s">
        <v>202</v>
      </c>
      <c r="E4" s="196" t="s">
        <v>203</v>
      </c>
      <c r="F4" s="197" t="s">
        <v>435</v>
      </c>
      <c r="G4" s="190"/>
    </row>
    <row r="5" spans="1:7" x14ac:dyDescent="0.3">
      <c r="A5" s="195" t="s">
        <v>1041</v>
      </c>
      <c r="C5" s="198"/>
      <c r="D5" s="198"/>
      <c r="E5" s="198"/>
      <c r="F5" s="194"/>
      <c r="G5" s="190"/>
    </row>
    <row r="6" spans="1:7" x14ac:dyDescent="0.3">
      <c r="A6" s="199" t="s">
        <v>684</v>
      </c>
      <c r="B6" s="191" t="s">
        <v>1017</v>
      </c>
      <c r="C6" s="198">
        <v>87.5</v>
      </c>
      <c r="D6" s="198">
        <v>17.5</v>
      </c>
      <c r="E6" s="198">
        <v>105</v>
      </c>
      <c r="F6" s="194">
        <v>108733</v>
      </c>
      <c r="G6" s="190"/>
    </row>
    <row r="7" spans="1:7" x14ac:dyDescent="0.3">
      <c r="A7" s="199" t="s">
        <v>1018</v>
      </c>
      <c r="C7" s="198"/>
      <c r="D7" s="198"/>
      <c r="E7" s="198"/>
      <c r="F7" s="194"/>
      <c r="G7" s="190"/>
    </row>
    <row r="8" spans="1:7" x14ac:dyDescent="0.3">
      <c r="C8" s="200">
        <f>SUM(C6:C7)</f>
        <v>87.5</v>
      </c>
      <c r="D8" s="200">
        <f>SUM(D6:D7)</f>
        <v>17.5</v>
      </c>
      <c r="E8" s="200">
        <f>SUM(E6:E7)</f>
        <v>105</v>
      </c>
      <c r="F8" s="194"/>
      <c r="G8" s="190"/>
    </row>
    <row r="9" spans="1:7" x14ac:dyDescent="0.3">
      <c r="C9" s="198"/>
      <c r="D9" s="198"/>
      <c r="E9" s="198"/>
      <c r="F9" s="194"/>
      <c r="G9" s="201"/>
    </row>
    <row r="10" spans="1:7" x14ac:dyDescent="0.3">
      <c r="C10" s="198"/>
      <c r="D10" s="198"/>
      <c r="E10" s="198"/>
      <c r="F10" s="194"/>
      <c r="G10" s="201"/>
    </row>
    <row r="11" spans="1:7" x14ac:dyDescent="0.3">
      <c r="A11" s="195" t="s">
        <v>1042</v>
      </c>
      <c r="C11" s="198"/>
      <c r="D11" s="198"/>
      <c r="E11" s="198"/>
      <c r="F11" s="194"/>
      <c r="G11" s="201"/>
    </row>
    <row r="12" spans="1:7" x14ac:dyDescent="0.3">
      <c r="A12" s="199" t="s">
        <v>1019</v>
      </c>
      <c r="B12" s="191" t="s">
        <v>762</v>
      </c>
      <c r="C12" s="198">
        <v>13</v>
      </c>
      <c r="D12" s="198"/>
      <c r="E12" s="198">
        <v>13</v>
      </c>
      <c r="F12" s="194">
        <v>108735</v>
      </c>
      <c r="G12" s="201"/>
    </row>
    <row r="13" spans="1:7" x14ac:dyDescent="0.3">
      <c r="A13" s="199"/>
      <c r="B13" s="202"/>
      <c r="C13" s="200">
        <f>SUM(C12:C12)</f>
        <v>13</v>
      </c>
      <c r="D13" s="200"/>
      <c r="E13" s="200">
        <f>C13+D13</f>
        <v>13</v>
      </c>
      <c r="F13" s="194"/>
      <c r="G13" s="201"/>
    </row>
    <row r="14" spans="1:7" x14ac:dyDescent="0.3">
      <c r="A14" s="199"/>
      <c r="B14" s="202"/>
      <c r="C14" s="198"/>
      <c r="D14" s="198"/>
      <c r="E14" s="198"/>
      <c r="F14" s="194"/>
      <c r="G14" s="201"/>
    </row>
    <row r="15" spans="1:7" x14ac:dyDescent="0.3">
      <c r="A15" s="195" t="s">
        <v>1043</v>
      </c>
      <c r="B15" s="199"/>
      <c r="C15" s="203"/>
      <c r="D15" s="203"/>
      <c r="E15" s="203"/>
      <c r="F15" s="194"/>
      <c r="G15" s="201"/>
    </row>
    <row r="16" spans="1:7" x14ac:dyDescent="0.3">
      <c r="A16" s="199" t="s">
        <v>634</v>
      </c>
      <c r="B16" s="199" t="s">
        <v>1020</v>
      </c>
      <c r="C16" s="204">
        <v>410</v>
      </c>
      <c r="D16" s="204">
        <v>82</v>
      </c>
      <c r="E16" s="203">
        <v>492</v>
      </c>
      <c r="F16" s="194">
        <v>108734</v>
      </c>
      <c r="G16" s="201"/>
    </row>
    <row r="17" spans="1:7" x14ac:dyDescent="0.3">
      <c r="A17" s="199"/>
      <c r="B17" s="199"/>
      <c r="C17" s="204"/>
      <c r="D17" s="204"/>
      <c r="E17" s="203"/>
      <c r="F17" s="194"/>
      <c r="G17" s="190"/>
    </row>
    <row r="18" spans="1:7" x14ac:dyDescent="0.3">
      <c r="C18" s="200">
        <f>SUM(C16:C17)</f>
        <v>410</v>
      </c>
      <c r="D18" s="200">
        <f>SUM(D16:D17)</f>
        <v>82</v>
      </c>
      <c r="E18" s="200">
        <f>SUM(E16:E17)</f>
        <v>492</v>
      </c>
      <c r="F18" s="194"/>
      <c r="G18" s="190"/>
    </row>
    <row r="19" spans="1:7" x14ac:dyDescent="0.3">
      <c r="C19" s="198"/>
      <c r="D19" s="198"/>
      <c r="E19" s="198"/>
      <c r="F19" s="194"/>
      <c r="G19" s="190"/>
    </row>
    <row r="20" spans="1:7" x14ac:dyDescent="0.3">
      <c r="C20" s="198"/>
      <c r="D20" s="198"/>
      <c r="E20" s="198"/>
      <c r="F20" s="194"/>
      <c r="G20" s="190"/>
    </row>
    <row r="21" spans="1:7" x14ac:dyDescent="0.3">
      <c r="B21" s="205" t="s">
        <v>75</v>
      </c>
      <c r="C21" s="200">
        <f>C25+C8+E25+C9+C13+C18</f>
        <v>510.5</v>
      </c>
      <c r="D21" s="200">
        <f>D8+D13+D18</f>
        <v>99.5</v>
      </c>
      <c r="E21" s="200">
        <f>E8+E13+E18</f>
        <v>610</v>
      </c>
      <c r="F21" s="194"/>
      <c r="G21" s="190"/>
    </row>
    <row r="22" spans="1:7" x14ac:dyDescent="0.3">
      <c r="B22" s="206"/>
      <c r="C22" s="198"/>
      <c r="D22" s="198"/>
      <c r="E22" s="198"/>
      <c r="F22" s="194"/>
      <c r="G22" s="190"/>
    </row>
    <row r="23" spans="1:7" x14ac:dyDescent="0.3">
      <c r="B23" s="207"/>
      <c r="C23" s="198"/>
      <c r="D23" s="198"/>
      <c r="E23" s="208"/>
      <c r="F23" s="194"/>
      <c r="G23" s="190"/>
    </row>
    <row r="24" spans="1:7" x14ac:dyDescent="0.3">
      <c r="B24" s="206"/>
      <c r="C24" s="198"/>
      <c r="D24" s="198"/>
      <c r="E24" s="198"/>
      <c r="F24" s="194"/>
      <c r="G24" s="190"/>
    </row>
    <row r="25" spans="1:7" x14ac:dyDescent="0.3">
      <c r="A25" s="207"/>
      <c r="B25" s="207"/>
      <c r="C25" s="210"/>
      <c r="D25" s="193"/>
      <c r="E25" s="193"/>
      <c r="F25" s="194"/>
      <c r="G25" s="190"/>
    </row>
    <row r="26" spans="1:7" x14ac:dyDescent="0.3">
      <c r="A26" s="199"/>
      <c r="C26" s="210"/>
      <c r="D26" s="193"/>
      <c r="E26" s="193"/>
      <c r="F26" s="194"/>
      <c r="G26" s="190"/>
    </row>
    <row r="27" spans="1:7" s="212" customFormat="1" x14ac:dyDescent="0.3">
      <c r="A27" s="211"/>
      <c r="B27" s="191"/>
      <c r="C27" s="210"/>
      <c r="D27" s="193"/>
      <c r="E27" s="193"/>
      <c r="F27" s="194"/>
      <c r="G27" s="201"/>
    </row>
    <row r="28" spans="1:7" x14ac:dyDescent="0.3">
      <c r="A28" s="209"/>
      <c r="B28" s="213"/>
      <c r="C28" s="210"/>
      <c r="D28" s="193"/>
      <c r="E28" s="193"/>
      <c r="F28" s="194"/>
      <c r="G28" s="190"/>
    </row>
    <row r="29" spans="1:7" x14ac:dyDescent="0.3">
      <c r="A29" s="209"/>
      <c r="B29" s="213"/>
      <c r="C29" s="210"/>
      <c r="D29" s="193"/>
      <c r="E29" s="193"/>
      <c r="F29" s="194"/>
      <c r="G29" s="190"/>
    </row>
    <row r="30" spans="1:7" x14ac:dyDescent="0.3">
      <c r="A30" s="209"/>
      <c r="B30" s="213"/>
      <c r="C30" s="193"/>
      <c r="D30" s="193"/>
      <c r="E30" s="193"/>
      <c r="F30" s="194"/>
      <c r="G30" s="190"/>
    </row>
    <row r="31" spans="1:7" x14ac:dyDescent="0.3">
      <c r="A31" s="209"/>
      <c r="B31" s="213"/>
      <c r="C31" s="193"/>
      <c r="D31" s="193"/>
      <c r="E31" s="193"/>
      <c r="F31" s="191"/>
      <c r="G31" s="190"/>
    </row>
    <row r="32" spans="1:7" x14ac:dyDescent="0.3">
      <c r="A32" s="214"/>
      <c r="C32" s="193"/>
      <c r="D32" s="193"/>
      <c r="E32" s="193"/>
      <c r="F32" s="194"/>
      <c r="G32" s="190"/>
    </row>
    <row r="33" spans="3:7" x14ac:dyDescent="0.3">
      <c r="C33" s="193"/>
      <c r="D33" s="193"/>
      <c r="E33" s="193"/>
      <c r="F33" s="194"/>
      <c r="G33" s="190"/>
    </row>
    <row r="34" spans="3:7" x14ac:dyDescent="0.3">
      <c r="C34" s="193"/>
      <c r="D34" s="193"/>
      <c r="E34" s="193"/>
      <c r="F34" s="194"/>
      <c r="G34" s="190"/>
    </row>
    <row r="35" spans="3:7" x14ac:dyDescent="0.3">
      <c r="C35" s="193"/>
      <c r="D35" s="193"/>
      <c r="E35" s="193"/>
      <c r="F35" s="194"/>
      <c r="G35" s="201"/>
    </row>
    <row r="36" spans="3:7" x14ac:dyDescent="0.3">
      <c r="C36" s="193"/>
      <c r="D36" s="193"/>
      <c r="E36" s="193"/>
      <c r="F36" s="194"/>
      <c r="G36" s="201"/>
    </row>
    <row r="37" spans="3:7" x14ac:dyDescent="0.3">
      <c r="C37" s="193"/>
      <c r="D37" s="193"/>
      <c r="E37" s="193"/>
      <c r="F37" s="194"/>
      <c r="G37" s="201"/>
    </row>
    <row r="38" spans="3:7" x14ac:dyDescent="0.3">
      <c r="C38" s="193"/>
      <c r="D38" s="193"/>
      <c r="E38" s="193"/>
      <c r="F38" s="194"/>
      <c r="G38" s="201"/>
    </row>
    <row r="39" spans="3:7" x14ac:dyDescent="0.3">
      <c r="C39" s="193"/>
      <c r="D39" s="193"/>
      <c r="E39" s="193"/>
      <c r="F39" s="194"/>
      <c r="G39" s="201"/>
    </row>
    <row r="40" spans="3:7" x14ac:dyDescent="0.3">
      <c r="F40" s="194"/>
      <c r="G40" s="201"/>
    </row>
    <row r="41" spans="3:7" x14ac:dyDescent="0.3">
      <c r="F41" s="194"/>
      <c r="G41" s="190"/>
    </row>
    <row r="42" spans="3:7" x14ac:dyDescent="0.3">
      <c r="G42" s="190"/>
    </row>
    <row r="43" spans="3:7" x14ac:dyDescent="0.3">
      <c r="G43" s="190"/>
    </row>
    <row r="44" spans="3:7" x14ac:dyDescent="0.3">
      <c r="G44" s="190"/>
    </row>
    <row r="45" spans="3:7" x14ac:dyDescent="0.3">
      <c r="G45" s="190"/>
    </row>
    <row r="46" spans="3:7" x14ac:dyDescent="0.3">
      <c r="G46" s="201"/>
    </row>
    <row r="47" spans="3:7" x14ac:dyDescent="0.3">
      <c r="G47" s="201"/>
    </row>
    <row r="48" spans="3:7" x14ac:dyDescent="0.3">
      <c r="G48" s="201"/>
    </row>
    <row r="49" spans="7:7" x14ac:dyDescent="0.3">
      <c r="G49" s="201"/>
    </row>
    <row r="50" spans="7:7" x14ac:dyDescent="0.3">
      <c r="G50" s="190"/>
    </row>
    <row r="51" spans="7:7" x14ac:dyDescent="0.3">
      <c r="G51" s="190"/>
    </row>
    <row r="52" spans="7:7" x14ac:dyDescent="0.3">
      <c r="G52" s="190"/>
    </row>
    <row r="53" spans="7:7" x14ac:dyDescent="0.3">
      <c r="G53" s="190"/>
    </row>
    <row r="54" spans="7:7" x14ac:dyDescent="0.3">
      <c r="G54" s="190"/>
    </row>
    <row r="55" spans="7:7" x14ac:dyDescent="0.3">
      <c r="G55" s="190"/>
    </row>
    <row r="56" spans="7:7" x14ac:dyDescent="0.3">
      <c r="G56" s="190"/>
    </row>
    <row r="57" spans="7:7" x14ac:dyDescent="0.3">
      <c r="G57" s="190"/>
    </row>
    <row r="58" spans="7:7" x14ac:dyDescent="0.3">
      <c r="G58" s="190"/>
    </row>
    <row r="59" spans="7:7" x14ac:dyDescent="0.3">
      <c r="G59" s="190"/>
    </row>
    <row r="60" spans="7:7" x14ac:dyDescent="0.3">
      <c r="G60" s="201"/>
    </row>
    <row r="61" spans="7:7" x14ac:dyDescent="0.3">
      <c r="G61" s="190"/>
    </row>
    <row r="62" spans="7:7" x14ac:dyDescent="0.3">
      <c r="G62" s="190"/>
    </row>
    <row r="63" spans="7:7" x14ac:dyDescent="0.3">
      <c r="G63" s="190"/>
    </row>
    <row r="64" spans="7:7" x14ac:dyDescent="0.3">
      <c r="G64" s="190"/>
    </row>
    <row r="65" spans="7:7" x14ac:dyDescent="0.3">
      <c r="G65" s="190"/>
    </row>
    <row r="67" spans="7:7" x14ac:dyDescent="0.3">
      <c r="G67" s="190"/>
    </row>
    <row r="68" spans="7:7" x14ac:dyDescent="0.3">
      <c r="G68" s="190"/>
    </row>
    <row r="69" spans="7:7" x14ac:dyDescent="0.3">
      <c r="G69" s="190"/>
    </row>
    <row r="70" spans="7:7" x14ac:dyDescent="0.3">
      <c r="G70" s="190"/>
    </row>
    <row r="71" spans="7:7" x14ac:dyDescent="0.3">
      <c r="G71" s="190"/>
    </row>
    <row r="72" spans="7:7" x14ac:dyDescent="0.3">
      <c r="G72" s="190"/>
    </row>
    <row r="73" spans="7:7" x14ac:dyDescent="0.3">
      <c r="G73" s="190"/>
    </row>
    <row r="74" spans="7:7" x14ac:dyDescent="0.3">
      <c r="G74" s="190"/>
    </row>
    <row r="75" spans="7:7" x14ac:dyDescent="0.3">
      <c r="G75" s="190"/>
    </row>
    <row r="76" spans="7:7" x14ac:dyDescent="0.3">
      <c r="G76" s="190"/>
    </row>
    <row r="77" spans="7:7" x14ac:dyDescent="0.3">
      <c r="G77" s="190"/>
    </row>
    <row r="78" spans="7:7" x14ac:dyDescent="0.3">
      <c r="G78" s="190"/>
    </row>
    <row r="79" spans="7:7" x14ac:dyDescent="0.3">
      <c r="G79" s="190"/>
    </row>
    <row r="80" spans="7:7" x14ac:dyDescent="0.3">
      <c r="G80" s="190"/>
    </row>
    <row r="81" spans="7:7" x14ac:dyDescent="0.3">
      <c r="G81" s="190"/>
    </row>
    <row r="82" spans="7:7" x14ac:dyDescent="0.3">
      <c r="G82" s="190"/>
    </row>
    <row r="83" spans="7:7" x14ac:dyDescent="0.3">
      <c r="G83" s="190"/>
    </row>
    <row r="84" spans="7:7" x14ac:dyDescent="0.3">
      <c r="G84" s="190"/>
    </row>
  </sheetData>
  <mergeCells count="1">
    <mergeCell ref="A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A80" sqref="A80"/>
    </sheetView>
  </sheetViews>
  <sheetFormatPr defaultRowHeight="12.7" x14ac:dyDescent="0.25"/>
  <cols>
    <col min="1" max="1" width="28.59765625" style="2" customWidth="1"/>
    <col min="2" max="2" width="53.09765625" style="2" bestFit="1" customWidth="1"/>
    <col min="3" max="3" width="14.59765625" style="2" bestFit="1" customWidth="1"/>
    <col min="4" max="4" width="13" style="2" bestFit="1" customWidth="1"/>
    <col min="5" max="5" width="14.59765625" style="2" bestFit="1" customWidth="1"/>
    <col min="6" max="6" width="10.296875" style="17" customWidth="1"/>
    <col min="7" max="255" width="8.8984375" style="2"/>
    <col min="256" max="256" width="4.09765625" style="2" bestFit="1" customWidth="1"/>
    <col min="257" max="257" width="28.59765625" style="2" customWidth="1"/>
    <col min="258" max="258" width="53.09765625" style="2" bestFit="1" customWidth="1"/>
    <col min="259" max="259" width="14.59765625" style="2" bestFit="1" customWidth="1"/>
    <col min="260" max="260" width="13" style="2" bestFit="1" customWidth="1"/>
    <col min="261" max="261" width="14.59765625" style="2" bestFit="1" customWidth="1"/>
    <col min="262" max="262" width="10.296875" style="2" customWidth="1"/>
    <col min="263" max="511" width="8.8984375" style="2"/>
    <col min="512" max="512" width="4.09765625" style="2" bestFit="1" customWidth="1"/>
    <col min="513" max="513" width="28.59765625" style="2" customWidth="1"/>
    <col min="514" max="514" width="53.09765625" style="2" bestFit="1" customWidth="1"/>
    <col min="515" max="515" width="14.59765625" style="2" bestFit="1" customWidth="1"/>
    <col min="516" max="516" width="13" style="2" bestFit="1" customWidth="1"/>
    <col min="517" max="517" width="14.59765625" style="2" bestFit="1" customWidth="1"/>
    <col min="518" max="518" width="10.296875" style="2" customWidth="1"/>
    <col min="519" max="767" width="8.8984375" style="2"/>
    <col min="768" max="768" width="4.09765625" style="2" bestFit="1" customWidth="1"/>
    <col min="769" max="769" width="28.59765625" style="2" customWidth="1"/>
    <col min="770" max="770" width="53.09765625" style="2" bestFit="1" customWidth="1"/>
    <col min="771" max="771" width="14.59765625" style="2" bestFit="1" customWidth="1"/>
    <col min="772" max="772" width="13" style="2" bestFit="1" customWidth="1"/>
    <col min="773" max="773" width="14.59765625" style="2" bestFit="1" customWidth="1"/>
    <col min="774" max="774" width="10.296875" style="2" customWidth="1"/>
    <col min="775" max="1023" width="8.8984375" style="2"/>
    <col min="1024" max="1024" width="4.09765625" style="2" bestFit="1" customWidth="1"/>
    <col min="1025" max="1025" width="28.59765625" style="2" customWidth="1"/>
    <col min="1026" max="1026" width="53.09765625" style="2" bestFit="1" customWidth="1"/>
    <col min="1027" max="1027" width="14.59765625" style="2" bestFit="1" customWidth="1"/>
    <col min="1028" max="1028" width="13" style="2" bestFit="1" customWidth="1"/>
    <col min="1029" max="1029" width="14.59765625" style="2" bestFit="1" customWidth="1"/>
    <col min="1030" max="1030" width="10.296875" style="2" customWidth="1"/>
    <col min="1031" max="1279" width="8.8984375" style="2"/>
    <col min="1280" max="1280" width="4.09765625" style="2" bestFit="1" customWidth="1"/>
    <col min="1281" max="1281" width="28.59765625" style="2" customWidth="1"/>
    <col min="1282" max="1282" width="53.09765625" style="2" bestFit="1" customWidth="1"/>
    <col min="1283" max="1283" width="14.59765625" style="2" bestFit="1" customWidth="1"/>
    <col min="1284" max="1284" width="13" style="2" bestFit="1" customWidth="1"/>
    <col min="1285" max="1285" width="14.59765625" style="2" bestFit="1" customWidth="1"/>
    <col min="1286" max="1286" width="10.296875" style="2" customWidth="1"/>
    <col min="1287" max="1535" width="8.8984375" style="2"/>
    <col min="1536" max="1536" width="4.09765625" style="2" bestFit="1" customWidth="1"/>
    <col min="1537" max="1537" width="28.59765625" style="2" customWidth="1"/>
    <col min="1538" max="1538" width="53.09765625" style="2" bestFit="1" customWidth="1"/>
    <col min="1539" max="1539" width="14.59765625" style="2" bestFit="1" customWidth="1"/>
    <col min="1540" max="1540" width="13" style="2" bestFit="1" customWidth="1"/>
    <col min="1541" max="1541" width="14.59765625" style="2" bestFit="1" customWidth="1"/>
    <col min="1542" max="1542" width="10.296875" style="2" customWidth="1"/>
    <col min="1543" max="1791" width="8.8984375" style="2"/>
    <col min="1792" max="1792" width="4.09765625" style="2" bestFit="1" customWidth="1"/>
    <col min="1793" max="1793" width="28.59765625" style="2" customWidth="1"/>
    <col min="1794" max="1794" width="53.09765625" style="2" bestFit="1" customWidth="1"/>
    <col min="1795" max="1795" width="14.59765625" style="2" bestFit="1" customWidth="1"/>
    <col min="1796" max="1796" width="13" style="2" bestFit="1" customWidth="1"/>
    <col min="1797" max="1797" width="14.59765625" style="2" bestFit="1" customWidth="1"/>
    <col min="1798" max="1798" width="10.296875" style="2" customWidth="1"/>
    <col min="1799" max="2047" width="8.8984375" style="2"/>
    <col min="2048" max="2048" width="4.09765625" style="2" bestFit="1" customWidth="1"/>
    <col min="2049" max="2049" width="28.59765625" style="2" customWidth="1"/>
    <col min="2050" max="2050" width="53.09765625" style="2" bestFit="1" customWidth="1"/>
    <col min="2051" max="2051" width="14.59765625" style="2" bestFit="1" customWidth="1"/>
    <col min="2052" max="2052" width="13" style="2" bestFit="1" customWidth="1"/>
    <col min="2053" max="2053" width="14.59765625" style="2" bestFit="1" customWidth="1"/>
    <col min="2054" max="2054" width="10.296875" style="2" customWidth="1"/>
    <col min="2055" max="2303" width="8.8984375" style="2"/>
    <col min="2304" max="2304" width="4.09765625" style="2" bestFit="1" customWidth="1"/>
    <col min="2305" max="2305" width="28.59765625" style="2" customWidth="1"/>
    <col min="2306" max="2306" width="53.09765625" style="2" bestFit="1" customWidth="1"/>
    <col min="2307" max="2307" width="14.59765625" style="2" bestFit="1" customWidth="1"/>
    <col min="2308" max="2308" width="13" style="2" bestFit="1" customWidth="1"/>
    <col min="2309" max="2309" width="14.59765625" style="2" bestFit="1" customWidth="1"/>
    <col min="2310" max="2310" width="10.296875" style="2" customWidth="1"/>
    <col min="2311" max="2559" width="8.8984375" style="2"/>
    <col min="2560" max="2560" width="4.09765625" style="2" bestFit="1" customWidth="1"/>
    <col min="2561" max="2561" width="28.59765625" style="2" customWidth="1"/>
    <col min="2562" max="2562" width="53.09765625" style="2" bestFit="1" customWidth="1"/>
    <col min="2563" max="2563" width="14.59765625" style="2" bestFit="1" customWidth="1"/>
    <col min="2564" max="2564" width="13" style="2" bestFit="1" customWidth="1"/>
    <col min="2565" max="2565" width="14.59765625" style="2" bestFit="1" customWidth="1"/>
    <col min="2566" max="2566" width="10.296875" style="2" customWidth="1"/>
    <col min="2567" max="2815" width="8.8984375" style="2"/>
    <col min="2816" max="2816" width="4.09765625" style="2" bestFit="1" customWidth="1"/>
    <col min="2817" max="2817" width="28.59765625" style="2" customWidth="1"/>
    <col min="2818" max="2818" width="53.09765625" style="2" bestFit="1" customWidth="1"/>
    <col min="2819" max="2819" width="14.59765625" style="2" bestFit="1" customWidth="1"/>
    <col min="2820" max="2820" width="13" style="2" bestFit="1" customWidth="1"/>
    <col min="2821" max="2821" width="14.59765625" style="2" bestFit="1" customWidth="1"/>
    <col min="2822" max="2822" width="10.296875" style="2" customWidth="1"/>
    <col min="2823" max="3071" width="8.8984375" style="2"/>
    <col min="3072" max="3072" width="4.09765625" style="2" bestFit="1" customWidth="1"/>
    <col min="3073" max="3073" width="28.59765625" style="2" customWidth="1"/>
    <col min="3074" max="3074" width="53.09765625" style="2" bestFit="1" customWidth="1"/>
    <col min="3075" max="3075" width="14.59765625" style="2" bestFit="1" customWidth="1"/>
    <col min="3076" max="3076" width="13" style="2" bestFit="1" customWidth="1"/>
    <col min="3077" max="3077" width="14.59765625" style="2" bestFit="1" customWidth="1"/>
    <col min="3078" max="3078" width="10.296875" style="2" customWidth="1"/>
    <col min="3079" max="3327" width="8.8984375" style="2"/>
    <col min="3328" max="3328" width="4.09765625" style="2" bestFit="1" customWidth="1"/>
    <col min="3329" max="3329" width="28.59765625" style="2" customWidth="1"/>
    <col min="3330" max="3330" width="53.09765625" style="2" bestFit="1" customWidth="1"/>
    <col min="3331" max="3331" width="14.59765625" style="2" bestFit="1" customWidth="1"/>
    <col min="3332" max="3332" width="13" style="2" bestFit="1" customWidth="1"/>
    <col min="3333" max="3333" width="14.59765625" style="2" bestFit="1" customWidth="1"/>
    <col min="3334" max="3334" width="10.296875" style="2" customWidth="1"/>
    <col min="3335" max="3583" width="8.8984375" style="2"/>
    <col min="3584" max="3584" width="4.09765625" style="2" bestFit="1" customWidth="1"/>
    <col min="3585" max="3585" width="28.59765625" style="2" customWidth="1"/>
    <col min="3586" max="3586" width="53.09765625" style="2" bestFit="1" customWidth="1"/>
    <col min="3587" max="3587" width="14.59765625" style="2" bestFit="1" customWidth="1"/>
    <col min="3588" max="3588" width="13" style="2" bestFit="1" customWidth="1"/>
    <col min="3589" max="3589" width="14.59765625" style="2" bestFit="1" customWidth="1"/>
    <col min="3590" max="3590" width="10.296875" style="2" customWidth="1"/>
    <col min="3591" max="3839" width="8.8984375" style="2"/>
    <col min="3840" max="3840" width="4.09765625" style="2" bestFit="1" customWidth="1"/>
    <col min="3841" max="3841" width="28.59765625" style="2" customWidth="1"/>
    <col min="3842" max="3842" width="53.09765625" style="2" bestFit="1" customWidth="1"/>
    <col min="3843" max="3843" width="14.59765625" style="2" bestFit="1" customWidth="1"/>
    <col min="3844" max="3844" width="13" style="2" bestFit="1" customWidth="1"/>
    <col min="3845" max="3845" width="14.59765625" style="2" bestFit="1" customWidth="1"/>
    <col min="3846" max="3846" width="10.296875" style="2" customWidth="1"/>
    <col min="3847" max="4095" width="8.8984375" style="2"/>
    <col min="4096" max="4096" width="4.09765625" style="2" bestFit="1" customWidth="1"/>
    <col min="4097" max="4097" width="28.59765625" style="2" customWidth="1"/>
    <col min="4098" max="4098" width="53.09765625" style="2" bestFit="1" customWidth="1"/>
    <col min="4099" max="4099" width="14.59765625" style="2" bestFit="1" customWidth="1"/>
    <col min="4100" max="4100" width="13" style="2" bestFit="1" customWidth="1"/>
    <col min="4101" max="4101" width="14.59765625" style="2" bestFit="1" customWidth="1"/>
    <col min="4102" max="4102" width="10.296875" style="2" customWidth="1"/>
    <col min="4103" max="4351" width="8.8984375" style="2"/>
    <col min="4352" max="4352" width="4.09765625" style="2" bestFit="1" customWidth="1"/>
    <col min="4353" max="4353" width="28.59765625" style="2" customWidth="1"/>
    <col min="4354" max="4354" width="53.09765625" style="2" bestFit="1" customWidth="1"/>
    <col min="4355" max="4355" width="14.59765625" style="2" bestFit="1" customWidth="1"/>
    <col min="4356" max="4356" width="13" style="2" bestFit="1" customWidth="1"/>
    <col min="4357" max="4357" width="14.59765625" style="2" bestFit="1" customWidth="1"/>
    <col min="4358" max="4358" width="10.296875" style="2" customWidth="1"/>
    <col min="4359" max="4607" width="8.8984375" style="2"/>
    <col min="4608" max="4608" width="4.09765625" style="2" bestFit="1" customWidth="1"/>
    <col min="4609" max="4609" width="28.59765625" style="2" customWidth="1"/>
    <col min="4610" max="4610" width="53.09765625" style="2" bestFit="1" customWidth="1"/>
    <col min="4611" max="4611" width="14.59765625" style="2" bestFit="1" customWidth="1"/>
    <col min="4612" max="4612" width="13" style="2" bestFit="1" customWidth="1"/>
    <col min="4613" max="4613" width="14.59765625" style="2" bestFit="1" customWidth="1"/>
    <col min="4614" max="4614" width="10.296875" style="2" customWidth="1"/>
    <col min="4615" max="4863" width="8.8984375" style="2"/>
    <col min="4864" max="4864" width="4.09765625" style="2" bestFit="1" customWidth="1"/>
    <col min="4865" max="4865" width="28.59765625" style="2" customWidth="1"/>
    <col min="4866" max="4866" width="53.09765625" style="2" bestFit="1" customWidth="1"/>
    <col min="4867" max="4867" width="14.59765625" style="2" bestFit="1" customWidth="1"/>
    <col min="4868" max="4868" width="13" style="2" bestFit="1" customWidth="1"/>
    <col min="4869" max="4869" width="14.59765625" style="2" bestFit="1" customWidth="1"/>
    <col min="4870" max="4870" width="10.296875" style="2" customWidth="1"/>
    <col min="4871" max="5119" width="8.8984375" style="2"/>
    <col min="5120" max="5120" width="4.09765625" style="2" bestFit="1" customWidth="1"/>
    <col min="5121" max="5121" width="28.59765625" style="2" customWidth="1"/>
    <col min="5122" max="5122" width="53.09765625" style="2" bestFit="1" customWidth="1"/>
    <col min="5123" max="5123" width="14.59765625" style="2" bestFit="1" customWidth="1"/>
    <col min="5124" max="5124" width="13" style="2" bestFit="1" customWidth="1"/>
    <col min="5125" max="5125" width="14.59765625" style="2" bestFit="1" customWidth="1"/>
    <col min="5126" max="5126" width="10.296875" style="2" customWidth="1"/>
    <col min="5127" max="5375" width="8.8984375" style="2"/>
    <col min="5376" max="5376" width="4.09765625" style="2" bestFit="1" customWidth="1"/>
    <col min="5377" max="5377" width="28.59765625" style="2" customWidth="1"/>
    <col min="5378" max="5378" width="53.09765625" style="2" bestFit="1" customWidth="1"/>
    <col min="5379" max="5379" width="14.59765625" style="2" bestFit="1" customWidth="1"/>
    <col min="5380" max="5380" width="13" style="2" bestFit="1" customWidth="1"/>
    <col min="5381" max="5381" width="14.59765625" style="2" bestFit="1" customWidth="1"/>
    <col min="5382" max="5382" width="10.296875" style="2" customWidth="1"/>
    <col min="5383" max="5631" width="8.8984375" style="2"/>
    <col min="5632" max="5632" width="4.09765625" style="2" bestFit="1" customWidth="1"/>
    <col min="5633" max="5633" width="28.59765625" style="2" customWidth="1"/>
    <col min="5634" max="5634" width="53.09765625" style="2" bestFit="1" customWidth="1"/>
    <col min="5635" max="5635" width="14.59765625" style="2" bestFit="1" customWidth="1"/>
    <col min="5636" max="5636" width="13" style="2" bestFit="1" customWidth="1"/>
    <col min="5637" max="5637" width="14.59765625" style="2" bestFit="1" customWidth="1"/>
    <col min="5638" max="5638" width="10.296875" style="2" customWidth="1"/>
    <col min="5639" max="5887" width="8.8984375" style="2"/>
    <col min="5888" max="5888" width="4.09765625" style="2" bestFit="1" customWidth="1"/>
    <col min="5889" max="5889" width="28.59765625" style="2" customWidth="1"/>
    <col min="5890" max="5890" width="53.09765625" style="2" bestFit="1" customWidth="1"/>
    <col min="5891" max="5891" width="14.59765625" style="2" bestFit="1" customWidth="1"/>
    <col min="5892" max="5892" width="13" style="2" bestFit="1" customWidth="1"/>
    <col min="5893" max="5893" width="14.59765625" style="2" bestFit="1" customWidth="1"/>
    <col min="5894" max="5894" width="10.296875" style="2" customWidth="1"/>
    <col min="5895" max="6143" width="8.8984375" style="2"/>
    <col min="6144" max="6144" width="4.09765625" style="2" bestFit="1" customWidth="1"/>
    <col min="6145" max="6145" width="28.59765625" style="2" customWidth="1"/>
    <col min="6146" max="6146" width="53.09765625" style="2" bestFit="1" customWidth="1"/>
    <col min="6147" max="6147" width="14.59765625" style="2" bestFit="1" customWidth="1"/>
    <col min="6148" max="6148" width="13" style="2" bestFit="1" customWidth="1"/>
    <col min="6149" max="6149" width="14.59765625" style="2" bestFit="1" customWidth="1"/>
    <col min="6150" max="6150" width="10.296875" style="2" customWidth="1"/>
    <col min="6151" max="6399" width="8.8984375" style="2"/>
    <col min="6400" max="6400" width="4.09765625" style="2" bestFit="1" customWidth="1"/>
    <col min="6401" max="6401" width="28.59765625" style="2" customWidth="1"/>
    <col min="6402" max="6402" width="53.09765625" style="2" bestFit="1" customWidth="1"/>
    <col min="6403" max="6403" width="14.59765625" style="2" bestFit="1" customWidth="1"/>
    <col min="6404" max="6404" width="13" style="2" bestFit="1" customWidth="1"/>
    <col min="6405" max="6405" width="14.59765625" style="2" bestFit="1" customWidth="1"/>
    <col min="6406" max="6406" width="10.296875" style="2" customWidth="1"/>
    <col min="6407" max="6655" width="8.8984375" style="2"/>
    <col min="6656" max="6656" width="4.09765625" style="2" bestFit="1" customWidth="1"/>
    <col min="6657" max="6657" width="28.59765625" style="2" customWidth="1"/>
    <col min="6658" max="6658" width="53.09765625" style="2" bestFit="1" customWidth="1"/>
    <col min="6659" max="6659" width="14.59765625" style="2" bestFit="1" customWidth="1"/>
    <col min="6660" max="6660" width="13" style="2" bestFit="1" customWidth="1"/>
    <col min="6661" max="6661" width="14.59765625" style="2" bestFit="1" customWidth="1"/>
    <col min="6662" max="6662" width="10.296875" style="2" customWidth="1"/>
    <col min="6663" max="6911" width="8.8984375" style="2"/>
    <col min="6912" max="6912" width="4.09765625" style="2" bestFit="1" customWidth="1"/>
    <col min="6913" max="6913" width="28.59765625" style="2" customWidth="1"/>
    <col min="6914" max="6914" width="53.09765625" style="2" bestFit="1" customWidth="1"/>
    <col min="6915" max="6915" width="14.59765625" style="2" bestFit="1" customWidth="1"/>
    <col min="6916" max="6916" width="13" style="2" bestFit="1" customWidth="1"/>
    <col min="6917" max="6917" width="14.59765625" style="2" bestFit="1" customWidth="1"/>
    <col min="6918" max="6918" width="10.296875" style="2" customWidth="1"/>
    <col min="6919" max="7167" width="8.8984375" style="2"/>
    <col min="7168" max="7168" width="4.09765625" style="2" bestFit="1" customWidth="1"/>
    <col min="7169" max="7169" width="28.59765625" style="2" customWidth="1"/>
    <col min="7170" max="7170" width="53.09765625" style="2" bestFit="1" customWidth="1"/>
    <col min="7171" max="7171" width="14.59765625" style="2" bestFit="1" customWidth="1"/>
    <col min="7172" max="7172" width="13" style="2" bestFit="1" customWidth="1"/>
    <col min="7173" max="7173" width="14.59765625" style="2" bestFit="1" customWidth="1"/>
    <col min="7174" max="7174" width="10.296875" style="2" customWidth="1"/>
    <col min="7175" max="7423" width="8.8984375" style="2"/>
    <col min="7424" max="7424" width="4.09765625" style="2" bestFit="1" customWidth="1"/>
    <col min="7425" max="7425" width="28.59765625" style="2" customWidth="1"/>
    <col min="7426" max="7426" width="53.09765625" style="2" bestFit="1" customWidth="1"/>
    <col min="7427" max="7427" width="14.59765625" style="2" bestFit="1" customWidth="1"/>
    <col min="7428" max="7428" width="13" style="2" bestFit="1" customWidth="1"/>
    <col min="7429" max="7429" width="14.59765625" style="2" bestFit="1" customWidth="1"/>
    <col min="7430" max="7430" width="10.296875" style="2" customWidth="1"/>
    <col min="7431" max="7679" width="8.8984375" style="2"/>
    <col min="7680" max="7680" width="4.09765625" style="2" bestFit="1" customWidth="1"/>
    <col min="7681" max="7681" width="28.59765625" style="2" customWidth="1"/>
    <col min="7682" max="7682" width="53.09765625" style="2" bestFit="1" customWidth="1"/>
    <col min="7683" max="7683" width="14.59765625" style="2" bestFit="1" customWidth="1"/>
    <col min="7684" max="7684" width="13" style="2" bestFit="1" customWidth="1"/>
    <col min="7685" max="7685" width="14.59765625" style="2" bestFit="1" customWidth="1"/>
    <col min="7686" max="7686" width="10.296875" style="2" customWidth="1"/>
    <col min="7687" max="7935" width="8.8984375" style="2"/>
    <col min="7936" max="7936" width="4.09765625" style="2" bestFit="1" customWidth="1"/>
    <col min="7937" max="7937" width="28.59765625" style="2" customWidth="1"/>
    <col min="7938" max="7938" width="53.09765625" style="2" bestFit="1" customWidth="1"/>
    <col min="7939" max="7939" width="14.59765625" style="2" bestFit="1" customWidth="1"/>
    <col min="7940" max="7940" width="13" style="2" bestFit="1" customWidth="1"/>
    <col min="7941" max="7941" width="14.59765625" style="2" bestFit="1" customWidth="1"/>
    <col min="7942" max="7942" width="10.296875" style="2" customWidth="1"/>
    <col min="7943" max="8191" width="8.8984375" style="2"/>
    <col min="8192" max="8192" width="4.09765625" style="2" bestFit="1" customWidth="1"/>
    <col min="8193" max="8193" width="28.59765625" style="2" customWidth="1"/>
    <col min="8194" max="8194" width="53.09765625" style="2" bestFit="1" customWidth="1"/>
    <col min="8195" max="8195" width="14.59765625" style="2" bestFit="1" customWidth="1"/>
    <col min="8196" max="8196" width="13" style="2" bestFit="1" customWidth="1"/>
    <col min="8197" max="8197" width="14.59765625" style="2" bestFit="1" customWidth="1"/>
    <col min="8198" max="8198" width="10.296875" style="2" customWidth="1"/>
    <col min="8199" max="8447" width="8.8984375" style="2"/>
    <col min="8448" max="8448" width="4.09765625" style="2" bestFit="1" customWidth="1"/>
    <col min="8449" max="8449" width="28.59765625" style="2" customWidth="1"/>
    <col min="8450" max="8450" width="53.09765625" style="2" bestFit="1" customWidth="1"/>
    <col min="8451" max="8451" width="14.59765625" style="2" bestFit="1" customWidth="1"/>
    <col min="8452" max="8452" width="13" style="2" bestFit="1" customWidth="1"/>
    <col min="8453" max="8453" width="14.59765625" style="2" bestFit="1" customWidth="1"/>
    <col min="8454" max="8454" width="10.296875" style="2" customWidth="1"/>
    <col min="8455" max="8703" width="8.8984375" style="2"/>
    <col min="8704" max="8704" width="4.09765625" style="2" bestFit="1" customWidth="1"/>
    <col min="8705" max="8705" width="28.59765625" style="2" customWidth="1"/>
    <col min="8706" max="8706" width="53.09765625" style="2" bestFit="1" customWidth="1"/>
    <col min="8707" max="8707" width="14.59765625" style="2" bestFit="1" customWidth="1"/>
    <col min="8708" max="8708" width="13" style="2" bestFit="1" customWidth="1"/>
    <col min="8709" max="8709" width="14.59765625" style="2" bestFit="1" customWidth="1"/>
    <col min="8710" max="8710" width="10.296875" style="2" customWidth="1"/>
    <col min="8711" max="8959" width="8.8984375" style="2"/>
    <col min="8960" max="8960" width="4.09765625" style="2" bestFit="1" customWidth="1"/>
    <col min="8961" max="8961" width="28.59765625" style="2" customWidth="1"/>
    <col min="8962" max="8962" width="53.09765625" style="2" bestFit="1" customWidth="1"/>
    <col min="8963" max="8963" width="14.59765625" style="2" bestFit="1" customWidth="1"/>
    <col min="8964" max="8964" width="13" style="2" bestFit="1" customWidth="1"/>
    <col min="8965" max="8965" width="14.59765625" style="2" bestFit="1" customWidth="1"/>
    <col min="8966" max="8966" width="10.296875" style="2" customWidth="1"/>
    <col min="8967" max="9215" width="8.8984375" style="2"/>
    <col min="9216" max="9216" width="4.09765625" style="2" bestFit="1" customWidth="1"/>
    <col min="9217" max="9217" width="28.59765625" style="2" customWidth="1"/>
    <col min="9218" max="9218" width="53.09765625" style="2" bestFit="1" customWidth="1"/>
    <col min="9219" max="9219" width="14.59765625" style="2" bestFit="1" customWidth="1"/>
    <col min="9220" max="9220" width="13" style="2" bestFit="1" customWidth="1"/>
    <col min="9221" max="9221" width="14.59765625" style="2" bestFit="1" customWidth="1"/>
    <col min="9222" max="9222" width="10.296875" style="2" customWidth="1"/>
    <col min="9223" max="9471" width="8.8984375" style="2"/>
    <col min="9472" max="9472" width="4.09765625" style="2" bestFit="1" customWidth="1"/>
    <col min="9473" max="9473" width="28.59765625" style="2" customWidth="1"/>
    <col min="9474" max="9474" width="53.09765625" style="2" bestFit="1" customWidth="1"/>
    <col min="9475" max="9475" width="14.59765625" style="2" bestFit="1" customWidth="1"/>
    <col min="9476" max="9476" width="13" style="2" bestFit="1" customWidth="1"/>
    <col min="9477" max="9477" width="14.59765625" style="2" bestFit="1" customWidth="1"/>
    <col min="9478" max="9478" width="10.296875" style="2" customWidth="1"/>
    <col min="9479" max="9727" width="8.8984375" style="2"/>
    <col min="9728" max="9728" width="4.09765625" style="2" bestFit="1" customWidth="1"/>
    <col min="9729" max="9729" width="28.59765625" style="2" customWidth="1"/>
    <col min="9730" max="9730" width="53.09765625" style="2" bestFit="1" customWidth="1"/>
    <col min="9731" max="9731" width="14.59765625" style="2" bestFit="1" customWidth="1"/>
    <col min="9732" max="9732" width="13" style="2" bestFit="1" customWidth="1"/>
    <col min="9733" max="9733" width="14.59765625" style="2" bestFit="1" customWidth="1"/>
    <col min="9734" max="9734" width="10.296875" style="2" customWidth="1"/>
    <col min="9735" max="9983" width="8.8984375" style="2"/>
    <col min="9984" max="9984" width="4.09765625" style="2" bestFit="1" customWidth="1"/>
    <col min="9985" max="9985" width="28.59765625" style="2" customWidth="1"/>
    <col min="9986" max="9986" width="53.09765625" style="2" bestFit="1" customWidth="1"/>
    <col min="9987" max="9987" width="14.59765625" style="2" bestFit="1" customWidth="1"/>
    <col min="9988" max="9988" width="13" style="2" bestFit="1" customWidth="1"/>
    <col min="9989" max="9989" width="14.59765625" style="2" bestFit="1" customWidth="1"/>
    <col min="9990" max="9990" width="10.296875" style="2" customWidth="1"/>
    <col min="9991" max="10239" width="8.8984375" style="2"/>
    <col min="10240" max="10240" width="4.09765625" style="2" bestFit="1" customWidth="1"/>
    <col min="10241" max="10241" width="28.59765625" style="2" customWidth="1"/>
    <col min="10242" max="10242" width="53.09765625" style="2" bestFit="1" customWidth="1"/>
    <col min="10243" max="10243" width="14.59765625" style="2" bestFit="1" customWidth="1"/>
    <col min="10244" max="10244" width="13" style="2" bestFit="1" customWidth="1"/>
    <col min="10245" max="10245" width="14.59765625" style="2" bestFit="1" customWidth="1"/>
    <col min="10246" max="10246" width="10.296875" style="2" customWidth="1"/>
    <col min="10247" max="10495" width="8.8984375" style="2"/>
    <col min="10496" max="10496" width="4.09765625" style="2" bestFit="1" customWidth="1"/>
    <col min="10497" max="10497" width="28.59765625" style="2" customWidth="1"/>
    <col min="10498" max="10498" width="53.09765625" style="2" bestFit="1" customWidth="1"/>
    <col min="10499" max="10499" width="14.59765625" style="2" bestFit="1" customWidth="1"/>
    <col min="10500" max="10500" width="13" style="2" bestFit="1" customWidth="1"/>
    <col min="10501" max="10501" width="14.59765625" style="2" bestFit="1" customWidth="1"/>
    <col min="10502" max="10502" width="10.296875" style="2" customWidth="1"/>
    <col min="10503" max="10751" width="8.8984375" style="2"/>
    <col min="10752" max="10752" width="4.09765625" style="2" bestFit="1" customWidth="1"/>
    <col min="10753" max="10753" width="28.59765625" style="2" customWidth="1"/>
    <col min="10754" max="10754" width="53.09765625" style="2" bestFit="1" customWidth="1"/>
    <col min="10755" max="10755" width="14.59765625" style="2" bestFit="1" customWidth="1"/>
    <col min="10756" max="10756" width="13" style="2" bestFit="1" customWidth="1"/>
    <col min="10757" max="10757" width="14.59765625" style="2" bestFit="1" customWidth="1"/>
    <col min="10758" max="10758" width="10.296875" style="2" customWidth="1"/>
    <col min="10759" max="11007" width="8.8984375" style="2"/>
    <col min="11008" max="11008" width="4.09765625" style="2" bestFit="1" customWidth="1"/>
    <col min="11009" max="11009" width="28.59765625" style="2" customWidth="1"/>
    <col min="11010" max="11010" width="53.09765625" style="2" bestFit="1" customWidth="1"/>
    <col min="11011" max="11011" width="14.59765625" style="2" bestFit="1" customWidth="1"/>
    <col min="11012" max="11012" width="13" style="2" bestFit="1" customWidth="1"/>
    <col min="11013" max="11013" width="14.59765625" style="2" bestFit="1" customWidth="1"/>
    <col min="11014" max="11014" width="10.296875" style="2" customWidth="1"/>
    <col min="11015" max="11263" width="8.8984375" style="2"/>
    <col min="11264" max="11264" width="4.09765625" style="2" bestFit="1" customWidth="1"/>
    <col min="11265" max="11265" width="28.59765625" style="2" customWidth="1"/>
    <col min="11266" max="11266" width="53.09765625" style="2" bestFit="1" customWidth="1"/>
    <col min="11267" max="11267" width="14.59765625" style="2" bestFit="1" customWidth="1"/>
    <col min="11268" max="11268" width="13" style="2" bestFit="1" customWidth="1"/>
    <col min="11269" max="11269" width="14.59765625" style="2" bestFit="1" customWidth="1"/>
    <col min="11270" max="11270" width="10.296875" style="2" customWidth="1"/>
    <col min="11271" max="11519" width="8.8984375" style="2"/>
    <col min="11520" max="11520" width="4.09765625" style="2" bestFit="1" customWidth="1"/>
    <col min="11521" max="11521" width="28.59765625" style="2" customWidth="1"/>
    <col min="11522" max="11522" width="53.09765625" style="2" bestFit="1" customWidth="1"/>
    <col min="11523" max="11523" width="14.59765625" style="2" bestFit="1" customWidth="1"/>
    <col min="11524" max="11524" width="13" style="2" bestFit="1" customWidth="1"/>
    <col min="11525" max="11525" width="14.59765625" style="2" bestFit="1" customWidth="1"/>
    <col min="11526" max="11526" width="10.296875" style="2" customWidth="1"/>
    <col min="11527" max="11775" width="8.8984375" style="2"/>
    <col min="11776" max="11776" width="4.09765625" style="2" bestFit="1" customWidth="1"/>
    <col min="11777" max="11777" width="28.59765625" style="2" customWidth="1"/>
    <col min="11778" max="11778" width="53.09765625" style="2" bestFit="1" customWidth="1"/>
    <col min="11779" max="11779" width="14.59765625" style="2" bestFit="1" customWidth="1"/>
    <col min="11780" max="11780" width="13" style="2" bestFit="1" customWidth="1"/>
    <col min="11781" max="11781" width="14.59765625" style="2" bestFit="1" customWidth="1"/>
    <col min="11782" max="11782" width="10.296875" style="2" customWidth="1"/>
    <col min="11783" max="12031" width="8.8984375" style="2"/>
    <col min="12032" max="12032" width="4.09765625" style="2" bestFit="1" customWidth="1"/>
    <col min="12033" max="12033" width="28.59765625" style="2" customWidth="1"/>
    <col min="12034" max="12034" width="53.09765625" style="2" bestFit="1" customWidth="1"/>
    <col min="12035" max="12035" width="14.59765625" style="2" bestFit="1" customWidth="1"/>
    <col min="12036" max="12036" width="13" style="2" bestFit="1" customWidth="1"/>
    <col min="12037" max="12037" width="14.59765625" style="2" bestFit="1" customWidth="1"/>
    <col min="12038" max="12038" width="10.296875" style="2" customWidth="1"/>
    <col min="12039" max="12287" width="8.8984375" style="2"/>
    <col min="12288" max="12288" width="4.09765625" style="2" bestFit="1" customWidth="1"/>
    <col min="12289" max="12289" width="28.59765625" style="2" customWidth="1"/>
    <col min="12290" max="12290" width="53.09765625" style="2" bestFit="1" customWidth="1"/>
    <col min="12291" max="12291" width="14.59765625" style="2" bestFit="1" customWidth="1"/>
    <col min="12292" max="12292" width="13" style="2" bestFit="1" customWidth="1"/>
    <col min="12293" max="12293" width="14.59765625" style="2" bestFit="1" customWidth="1"/>
    <col min="12294" max="12294" width="10.296875" style="2" customWidth="1"/>
    <col min="12295" max="12543" width="8.8984375" style="2"/>
    <col min="12544" max="12544" width="4.09765625" style="2" bestFit="1" customWidth="1"/>
    <col min="12545" max="12545" width="28.59765625" style="2" customWidth="1"/>
    <col min="12546" max="12546" width="53.09765625" style="2" bestFit="1" customWidth="1"/>
    <col min="12547" max="12547" width="14.59765625" style="2" bestFit="1" customWidth="1"/>
    <col min="12548" max="12548" width="13" style="2" bestFit="1" customWidth="1"/>
    <col min="12549" max="12549" width="14.59765625" style="2" bestFit="1" customWidth="1"/>
    <col min="12550" max="12550" width="10.296875" style="2" customWidth="1"/>
    <col min="12551" max="12799" width="8.8984375" style="2"/>
    <col min="12800" max="12800" width="4.09765625" style="2" bestFit="1" customWidth="1"/>
    <col min="12801" max="12801" width="28.59765625" style="2" customWidth="1"/>
    <col min="12802" max="12802" width="53.09765625" style="2" bestFit="1" customWidth="1"/>
    <col min="12803" max="12803" width="14.59765625" style="2" bestFit="1" customWidth="1"/>
    <col min="12804" max="12804" width="13" style="2" bestFit="1" customWidth="1"/>
    <col min="12805" max="12805" width="14.59765625" style="2" bestFit="1" customWidth="1"/>
    <col min="12806" max="12806" width="10.296875" style="2" customWidth="1"/>
    <col min="12807" max="13055" width="8.8984375" style="2"/>
    <col min="13056" max="13056" width="4.09765625" style="2" bestFit="1" customWidth="1"/>
    <col min="13057" max="13057" width="28.59765625" style="2" customWidth="1"/>
    <col min="13058" max="13058" width="53.09765625" style="2" bestFit="1" customWidth="1"/>
    <col min="13059" max="13059" width="14.59765625" style="2" bestFit="1" customWidth="1"/>
    <col min="13060" max="13060" width="13" style="2" bestFit="1" customWidth="1"/>
    <col min="13061" max="13061" width="14.59765625" style="2" bestFit="1" customWidth="1"/>
    <col min="13062" max="13062" width="10.296875" style="2" customWidth="1"/>
    <col min="13063" max="13311" width="8.8984375" style="2"/>
    <col min="13312" max="13312" width="4.09765625" style="2" bestFit="1" customWidth="1"/>
    <col min="13313" max="13313" width="28.59765625" style="2" customWidth="1"/>
    <col min="13314" max="13314" width="53.09765625" style="2" bestFit="1" customWidth="1"/>
    <col min="13315" max="13315" width="14.59765625" style="2" bestFit="1" customWidth="1"/>
    <col min="13316" max="13316" width="13" style="2" bestFit="1" customWidth="1"/>
    <col min="13317" max="13317" width="14.59765625" style="2" bestFit="1" customWidth="1"/>
    <col min="13318" max="13318" width="10.296875" style="2" customWidth="1"/>
    <col min="13319" max="13567" width="8.8984375" style="2"/>
    <col min="13568" max="13568" width="4.09765625" style="2" bestFit="1" customWidth="1"/>
    <col min="13569" max="13569" width="28.59765625" style="2" customWidth="1"/>
    <col min="13570" max="13570" width="53.09765625" style="2" bestFit="1" customWidth="1"/>
    <col min="13571" max="13571" width="14.59765625" style="2" bestFit="1" customWidth="1"/>
    <col min="13572" max="13572" width="13" style="2" bestFit="1" customWidth="1"/>
    <col min="13573" max="13573" width="14.59765625" style="2" bestFit="1" customWidth="1"/>
    <col min="13574" max="13574" width="10.296875" style="2" customWidth="1"/>
    <col min="13575" max="13823" width="8.8984375" style="2"/>
    <col min="13824" max="13824" width="4.09765625" style="2" bestFit="1" customWidth="1"/>
    <col min="13825" max="13825" width="28.59765625" style="2" customWidth="1"/>
    <col min="13826" max="13826" width="53.09765625" style="2" bestFit="1" customWidth="1"/>
    <col min="13827" max="13827" width="14.59765625" style="2" bestFit="1" customWidth="1"/>
    <col min="13828" max="13828" width="13" style="2" bestFit="1" customWidth="1"/>
    <col min="13829" max="13829" width="14.59765625" style="2" bestFit="1" customWidth="1"/>
    <col min="13830" max="13830" width="10.296875" style="2" customWidth="1"/>
    <col min="13831" max="14079" width="8.8984375" style="2"/>
    <col min="14080" max="14080" width="4.09765625" style="2" bestFit="1" customWidth="1"/>
    <col min="14081" max="14081" width="28.59765625" style="2" customWidth="1"/>
    <col min="14082" max="14082" width="53.09765625" style="2" bestFit="1" customWidth="1"/>
    <col min="14083" max="14083" width="14.59765625" style="2" bestFit="1" customWidth="1"/>
    <col min="14084" max="14084" width="13" style="2" bestFit="1" customWidth="1"/>
    <col min="14085" max="14085" width="14.59765625" style="2" bestFit="1" customWidth="1"/>
    <col min="14086" max="14086" width="10.296875" style="2" customWidth="1"/>
    <col min="14087" max="14335" width="8.8984375" style="2"/>
    <col min="14336" max="14336" width="4.09765625" style="2" bestFit="1" customWidth="1"/>
    <col min="14337" max="14337" width="28.59765625" style="2" customWidth="1"/>
    <col min="14338" max="14338" width="53.09765625" style="2" bestFit="1" customWidth="1"/>
    <col min="14339" max="14339" width="14.59765625" style="2" bestFit="1" customWidth="1"/>
    <col min="14340" max="14340" width="13" style="2" bestFit="1" customWidth="1"/>
    <col min="14341" max="14341" width="14.59765625" style="2" bestFit="1" customWidth="1"/>
    <col min="14342" max="14342" width="10.296875" style="2" customWidth="1"/>
    <col min="14343" max="14591" width="8.8984375" style="2"/>
    <col min="14592" max="14592" width="4.09765625" style="2" bestFit="1" customWidth="1"/>
    <col min="14593" max="14593" width="28.59765625" style="2" customWidth="1"/>
    <col min="14594" max="14594" width="53.09765625" style="2" bestFit="1" customWidth="1"/>
    <col min="14595" max="14595" width="14.59765625" style="2" bestFit="1" customWidth="1"/>
    <col min="14596" max="14596" width="13" style="2" bestFit="1" customWidth="1"/>
    <col min="14597" max="14597" width="14.59765625" style="2" bestFit="1" customWidth="1"/>
    <col min="14598" max="14598" width="10.296875" style="2" customWidth="1"/>
    <col min="14599" max="14847" width="8.8984375" style="2"/>
    <col min="14848" max="14848" width="4.09765625" style="2" bestFit="1" customWidth="1"/>
    <col min="14849" max="14849" width="28.59765625" style="2" customWidth="1"/>
    <col min="14850" max="14850" width="53.09765625" style="2" bestFit="1" customWidth="1"/>
    <col min="14851" max="14851" width="14.59765625" style="2" bestFit="1" customWidth="1"/>
    <col min="14852" max="14852" width="13" style="2" bestFit="1" customWidth="1"/>
    <col min="14853" max="14853" width="14.59765625" style="2" bestFit="1" customWidth="1"/>
    <col min="14854" max="14854" width="10.296875" style="2" customWidth="1"/>
    <col min="14855" max="15103" width="8.8984375" style="2"/>
    <col min="15104" max="15104" width="4.09765625" style="2" bestFit="1" customWidth="1"/>
    <col min="15105" max="15105" width="28.59765625" style="2" customWidth="1"/>
    <col min="15106" max="15106" width="53.09765625" style="2" bestFit="1" customWidth="1"/>
    <col min="15107" max="15107" width="14.59765625" style="2" bestFit="1" customWidth="1"/>
    <col min="15108" max="15108" width="13" style="2" bestFit="1" customWidth="1"/>
    <col min="15109" max="15109" width="14.59765625" style="2" bestFit="1" customWidth="1"/>
    <col min="15110" max="15110" width="10.296875" style="2" customWidth="1"/>
    <col min="15111" max="15359" width="8.8984375" style="2"/>
    <col min="15360" max="15360" width="4.09765625" style="2" bestFit="1" customWidth="1"/>
    <col min="15361" max="15361" width="28.59765625" style="2" customWidth="1"/>
    <col min="15362" max="15362" width="53.09765625" style="2" bestFit="1" customWidth="1"/>
    <col min="15363" max="15363" width="14.59765625" style="2" bestFit="1" customWidth="1"/>
    <col min="15364" max="15364" width="13" style="2" bestFit="1" customWidth="1"/>
    <col min="15365" max="15365" width="14.59765625" style="2" bestFit="1" customWidth="1"/>
    <col min="15366" max="15366" width="10.296875" style="2" customWidth="1"/>
    <col min="15367" max="15615" width="8.8984375" style="2"/>
    <col min="15616" max="15616" width="4.09765625" style="2" bestFit="1" customWidth="1"/>
    <col min="15617" max="15617" width="28.59765625" style="2" customWidth="1"/>
    <col min="15618" max="15618" width="53.09765625" style="2" bestFit="1" customWidth="1"/>
    <col min="15619" max="15619" width="14.59765625" style="2" bestFit="1" customWidth="1"/>
    <col min="15620" max="15620" width="13" style="2" bestFit="1" customWidth="1"/>
    <col min="15621" max="15621" width="14.59765625" style="2" bestFit="1" customWidth="1"/>
    <col min="15622" max="15622" width="10.296875" style="2" customWidth="1"/>
    <col min="15623" max="15871" width="8.8984375" style="2"/>
    <col min="15872" max="15872" width="4.09765625" style="2" bestFit="1" customWidth="1"/>
    <col min="15873" max="15873" width="28.59765625" style="2" customWidth="1"/>
    <col min="15874" max="15874" width="53.09765625" style="2" bestFit="1" customWidth="1"/>
    <col min="15875" max="15875" width="14.59765625" style="2" bestFit="1" customWidth="1"/>
    <col min="15876" max="15876" width="13" style="2" bestFit="1" customWidth="1"/>
    <col min="15877" max="15877" width="14.59765625" style="2" bestFit="1" customWidth="1"/>
    <col min="15878" max="15878" width="10.296875" style="2" customWidth="1"/>
    <col min="15879" max="16127" width="8.8984375" style="2"/>
    <col min="16128" max="16128" width="4.09765625" style="2" bestFit="1" customWidth="1"/>
    <col min="16129" max="16129" width="28.59765625" style="2" customWidth="1"/>
    <col min="16130" max="16130" width="53.09765625" style="2" bestFit="1" customWidth="1"/>
    <col min="16131" max="16131" width="14.59765625" style="2" bestFit="1" customWidth="1"/>
    <col min="16132" max="16132" width="13" style="2" bestFit="1" customWidth="1"/>
    <col min="16133" max="16133" width="14.59765625" style="2" bestFit="1" customWidth="1"/>
    <col min="16134" max="16134" width="10.296875" style="2" customWidth="1"/>
    <col min="16135" max="16384" width="8.8984375" style="2"/>
  </cols>
  <sheetData>
    <row r="1" spans="1:8" x14ac:dyDescent="0.25">
      <c r="A1" s="493" t="s">
        <v>200</v>
      </c>
      <c r="B1" s="493"/>
      <c r="C1" s="493"/>
      <c r="D1" s="493"/>
      <c r="E1" s="493"/>
      <c r="F1" s="493"/>
      <c r="G1" s="1"/>
    </row>
    <row r="2" spans="1:8" x14ac:dyDescent="0.25">
      <c r="B2" s="3">
        <v>43160</v>
      </c>
      <c r="C2" s="4"/>
      <c r="D2" s="4"/>
      <c r="E2" s="4"/>
      <c r="F2" s="5"/>
      <c r="G2" s="1"/>
    </row>
    <row r="3" spans="1:8" x14ac:dyDescent="0.25">
      <c r="B3" s="3"/>
      <c r="C3" s="4"/>
      <c r="D3" s="4"/>
      <c r="E3" s="4"/>
      <c r="F3" s="5"/>
      <c r="G3" s="1"/>
    </row>
    <row r="4" spans="1:8" ht="20.45" customHeight="1" x14ac:dyDescent="0.25">
      <c r="A4" s="147" t="s">
        <v>1</v>
      </c>
      <c r="C4" s="8" t="s">
        <v>201</v>
      </c>
      <c r="D4" s="8" t="s">
        <v>202</v>
      </c>
      <c r="E4" s="8" t="s">
        <v>203</v>
      </c>
      <c r="F4" s="95" t="s">
        <v>435</v>
      </c>
      <c r="G4" s="1"/>
    </row>
    <row r="5" spans="1:8" x14ac:dyDescent="0.25">
      <c r="A5" s="148" t="s">
        <v>6</v>
      </c>
      <c r="B5" s="2" t="s">
        <v>1044</v>
      </c>
      <c r="C5" s="11">
        <v>21.89</v>
      </c>
      <c r="D5" s="11">
        <v>4.38</v>
      </c>
      <c r="E5" s="65">
        <v>26.27</v>
      </c>
      <c r="F5" s="5" t="s">
        <v>5</v>
      </c>
      <c r="G5" s="12"/>
    </row>
    <row r="6" spans="1:8" x14ac:dyDescent="0.25">
      <c r="A6" s="148" t="s">
        <v>6</v>
      </c>
      <c r="B6" s="2" t="s">
        <v>1045</v>
      </c>
      <c r="C6" s="11">
        <v>41.24</v>
      </c>
      <c r="D6" s="11">
        <v>8.25</v>
      </c>
      <c r="E6" s="65">
        <v>49.48</v>
      </c>
      <c r="F6" s="5" t="s">
        <v>5</v>
      </c>
      <c r="G6" s="12"/>
    </row>
    <row r="7" spans="1:8" x14ac:dyDescent="0.25">
      <c r="A7" s="148" t="s">
        <v>653</v>
      </c>
      <c r="B7" s="2" t="s">
        <v>1046</v>
      </c>
      <c r="C7" s="11">
        <v>15</v>
      </c>
      <c r="D7" s="11">
        <v>3</v>
      </c>
      <c r="E7" s="11">
        <v>18</v>
      </c>
      <c r="F7" s="5" t="s">
        <v>5</v>
      </c>
      <c r="G7" s="12"/>
    </row>
    <row r="8" spans="1:8" ht="15.55" customHeight="1" x14ac:dyDescent="0.25">
      <c r="A8" s="148" t="s">
        <v>953</v>
      </c>
      <c r="B8" s="41" t="s">
        <v>1047</v>
      </c>
      <c r="C8" s="11">
        <v>6.24</v>
      </c>
      <c r="D8" s="11">
        <v>1.25</v>
      </c>
      <c r="E8" s="11">
        <v>7.49</v>
      </c>
      <c r="F8" s="5">
        <v>108738</v>
      </c>
      <c r="G8" s="12"/>
    </row>
    <row r="9" spans="1:8" ht="13.1" customHeight="1" x14ac:dyDescent="0.25">
      <c r="A9" s="148" t="s">
        <v>444</v>
      </c>
      <c r="B9" s="41" t="s">
        <v>1048</v>
      </c>
      <c r="C9" s="216">
        <v>36.81</v>
      </c>
      <c r="D9" s="11">
        <v>7.36</v>
      </c>
      <c r="E9" s="11">
        <f>C9+D9</f>
        <v>44.17</v>
      </c>
      <c r="F9" s="5">
        <v>108739</v>
      </c>
      <c r="G9" s="12"/>
    </row>
    <row r="10" spans="1:8" ht="13.1" customHeight="1" x14ac:dyDescent="0.25">
      <c r="A10" s="148" t="s">
        <v>660</v>
      </c>
      <c r="B10" s="41" t="s">
        <v>1049</v>
      </c>
      <c r="C10" s="11">
        <v>48.47</v>
      </c>
      <c r="D10" s="11">
        <v>9.69</v>
      </c>
      <c r="E10" s="11">
        <f>SUM(C10:D10)</f>
        <v>58.16</v>
      </c>
      <c r="F10" s="5">
        <v>108758</v>
      </c>
      <c r="G10" s="12"/>
    </row>
    <row r="11" spans="1:8" x14ac:dyDescent="0.25">
      <c r="C11" s="13">
        <f>SUM(C5:C10)</f>
        <v>169.64999999999998</v>
      </c>
      <c r="D11" s="13">
        <f>SUM(D5:D10)</f>
        <v>33.93</v>
      </c>
      <c r="E11" s="13">
        <f>SUM(E5:E10)</f>
        <v>203.57</v>
      </c>
      <c r="F11" s="5"/>
      <c r="G11" s="1"/>
      <c r="H11" s="2" t="s">
        <v>10</v>
      </c>
    </row>
    <row r="12" spans="1:8" x14ac:dyDescent="0.25">
      <c r="A12" s="147" t="s">
        <v>11</v>
      </c>
      <c r="C12" s="14"/>
      <c r="D12" s="14"/>
      <c r="E12" s="14"/>
      <c r="F12" s="5"/>
      <c r="G12" s="1"/>
    </row>
    <row r="13" spans="1:8" x14ac:dyDescent="0.25">
      <c r="A13" s="148" t="s">
        <v>12</v>
      </c>
      <c r="B13" s="2" t="s">
        <v>1050</v>
      </c>
      <c r="C13" s="15">
        <v>8.68</v>
      </c>
      <c r="D13" s="15"/>
      <c r="E13" s="15">
        <v>8.68</v>
      </c>
      <c r="F13" s="5" t="s">
        <v>5</v>
      </c>
      <c r="G13" s="1"/>
    </row>
    <row r="14" spans="1:8" x14ac:dyDescent="0.25">
      <c r="A14" s="148" t="s">
        <v>661</v>
      </c>
      <c r="B14" s="2" t="s">
        <v>19</v>
      </c>
      <c r="C14" s="16">
        <v>81.37</v>
      </c>
      <c r="D14" s="16">
        <v>16.27</v>
      </c>
      <c r="E14" s="15">
        <f>SUM(C14:D14)</f>
        <v>97.64</v>
      </c>
      <c r="F14" s="17" t="s">
        <v>5</v>
      </c>
      <c r="G14" s="1"/>
    </row>
    <row r="15" spans="1:8" x14ac:dyDescent="0.25">
      <c r="A15" s="148" t="s">
        <v>653</v>
      </c>
      <c r="B15" s="2" t="s">
        <v>1051</v>
      </c>
      <c r="C15" s="15">
        <v>82.91</v>
      </c>
      <c r="D15" s="15">
        <v>16.579999999999998</v>
      </c>
      <c r="E15" s="15">
        <v>99.49</v>
      </c>
      <c r="F15" s="17" t="s">
        <v>5</v>
      </c>
      <c r="G15" s="1"/>
    </row>
    <row r="16" spans="1:8" x14ac:dyDescent="0.25">
      <c r="A16" s="148" t="s">
        <v>960</v>
      </c>
      <c r="B16" s="2" t="s">
        <v>961</v>
      </c>
      <c r="C16" s="15">
        <v>310.35000000000002</v>
      </c>
      <c r="D16" s="15"/>
      <c r="E16" s="15">
        <v>310.35000000000002</v>
      </c>
      <c r="F16" s="17">
        <v>108740</v>
      </c>
      <c r="G16" s="1"/>
    </row>
    <row r="17" spans="1:7" x14ac:dyDescent="0.25">
      <c r="A17" s="148" t="s">
        <v>1052</v>
      </c>
      <c r="B17" s="2" t="s">
        <v>1053</v>
      </c>
      <c r="C17" s="15">
        <v>55</v>
      </c>
      <c r="D17" s="15">
        <v>11</v>
      </c>
      <c r="E17" s="15">
        <v>66</v>
      </c>
      <c r="F17" s="17">
        <v>108741</v>
      </c>
      <c r="G17" s="1"/>
    </row>
    <row r="18" spans="1:7" x14ac:dyDescent="0.25">
      <c r="A18" s="148" t="s">
        <v>660</v>
      </c>
      <c r="B18" s="2" t="s">
        <v>1107</v>
      </c>
      <c r="C18" s="15">
        <v>-48.97</v>
      </c>
      <c r="D18" s="15">
        <v>-9.7899999999999991</v>
      </c>
      <c r="E18" s="15">
        <v>-58.76</v>
      </c>
      <c r="F18" s="17">
        <v>108758</v>
      </c>
      <c r="G18" s="1"/>
    </row>
    <row r="19" spans="1:7" x14ac:dyDescent="0.25">
      <c r="A19" s="148" t="s">
        <v>660</v>
      </c>
      <c r="B19" s="2" t="s">
        <v>131</v>
      </c>
      <c r="C19" s="15">
        <v>42.21</v>
      </c>
      <c r="D19" s="15">
        <v>8.44</v>
      </c>
      <c r="E19" s="15">
        <f>SUM(C19:D19)</f>
        <v>50.65</v>
      </c>
      <c r="F19" s="17">
        <v>108758</v>
      </c>
      <c r="G19" s="1"/>
    </row>
    <row r="20" spans="1:7" x14ac:dyDescent="0.25">
      <c r="A20" s="148" t="s">
        <v>80</v>
      </c>
      <c r="B20" s="2" t="s">
        <v>1054</v>
      </c>
      <c r="C20" s="15">
        <v>56</v>
      </c>
      <c r="D20" s="15"/>
      <c r="E20" s="15">
        <v>56</v>
      </c>
      <c r="F20" s="17" t="s">
        <v>52</v>
      </c>
      <c r="G20" s="1"/>
    </row>
    <row r="21" spans="1:7" x14ac:dyDescent="0.25">
      <c r="A21" s="148" t="s">
        <v>615</v>
      </c>
      <c r="B21" s="2" t="s">
        <v>1055</v>
      </c>
      <c r="C21" s="15">
        <v>28.76</v>
      </c>
      <c r="D21" s="15">
        <v>5.76</v>
      </c>
      <c r="E21" s="15">
        <v>34.520000000000003</v>
      </c>
      <c r="F21" s="17">
        <v>108742</v>
      </c>
      <c r="G21" s="1"/>
    </row>
    <row r="22" spans="1:7" x14ac:dyDescent="0.25">
      <c r="A22" s="148" t="s">
        <v>610</v>
      </c>
      <c r="B22" s="2" t="s">
        <v>1056</v>
      </c>
      <c r="C22" s="15">
        <v>245.27</v>
      </c>
      <c r="D22" s="15">
        <v>49.05</v>
      </c>
      <c r="E22" s="15">
        <v>294.32</v>
      </c>
      <c r="F22" s="17">
        <v>108737</v>
      </c>
      <c r="G22" s="1"/>
    </row>
    <row r="23" spans="1:7" x14ac:dyDescent="0.25">
      <c r="A23" s="148" t="s">
        <v>444</v>
      </c>
      <c r="B23" s="2" t="s">
        <v>659</v>
      </c>
      <c r="C23" s="35">
        <v>40.049999999999997</v>
      </c>
      <c r="D23" s="15">
        <v>8.01</v>
      </c>
      <c r="E23" s="15">
        <f>C23+D23</f>
        <v>48.059999999999995</v>
      </c>
      <c r="F23" s="17">
        <v>108739</v>
      </c>
      <c r="G23" s="1"/>
    </row>
    <row r="24" spans="1:7" x14ac:dyDescent="0.25">
      <c r="A24" s="148" t="s">
        <v>656</v>
      </c>
      <c r="B24" s="2" t="s">
        <v>655</v>
      </c>
      <c r="C24" s="15">
        <v>40.26</v>
      </c>
      <c r="D24" s="15"/>
      <c r="E24" s="15">
        <v>40.26</v>
      </c>
      <c r="F24" s="17">
        <v>108743</v>
      </c>
      <c r="G24" s="1"/>
    </row>
    <row r="25" spans="1:7" x14ac:dyDescent="0.25">
      <c r="A25" s="148" t="s">
        <v>613</v>
      </c>
      <c r="B25" s="2" t="s">
        <v>613</v>
      </c>
      <c r="C25" s="15">
        <v>68.400000000000006</v>
      </c>
      <c r="D25" s="15"/>
      <c r="E25" s="15">
        <v>68.400000000000006</v>
      </c>
      <c r="F25" s="17">
        <v>108744</v>
      </c>
      <c r="G25" s="1"/>
    </row>
    <row r="26" spans="1:7" x14ac:dyDescent="0.25">
      <c r="A26" s="148" t="s">
        <v>610</v>
      </c>
      <c r="B26" s="2" t="s">
        <v>1057</v>
      </c>
      <c r="C26" s="15">
        <v>115.27</v>
      </c>
      <c r="D26" s="15">
        <v>23.05</v>
      </c>
      <c r="E26" s="15">
        <v>138.32</v>
      </c>
      <c r="F26" s="17">
        <v>108737</v>
      </c>
      <c r="G26" s="1"/>
    </row>
    <row r="27" spans="1:7" x14ac:dyDescent="0.25">
      <c r="A27" s="148" t="s">
        <v>1058</v>
      </c>
      <c r="B27" s="2" t="s">
        <v>1108</v>
      </c>
      <c r="C27" s="15">
        <v>90</v>
      </c>
      <c r="D27" s="15">
        <v>18</v>
      </c>
      <c r="E27" s="15">
        <v>108</v>
      </c>
      <c r="F27" s="17">
        <v>108763</v>
      </c>
      <c r="G27" s="1"/>
    </row>
    <row r="28" spans="1:7" x14ac:dyDescent="0.25">
      <c r="A28" s="148" t="s">
        <v>610</v>
      </c>
      <c r="B28" s="2" t="s">
        <v>1059</v>
      </c>
      <c r="C28" s="15">
        <v>374.2</v>
      </c>
      <c r="D28" s="15">
        <v>74.84</v>
      </c>
      <c r="E28" s="15">
        <v>449.04</v>
      </c>
      <c r="F28" s="17">
        <v>108768</v>
      </c>
      <c r="G28" s="1"/>
    </row>
    <row r="29" spans="1:7" x14ac:dyDescent="0.25">
      <c r="A29" s="148" t="s">
        <v>655</v>
      </c>
      <c r="B29" s="2" t="s">
        <v>656</v>
      </c>
      <c r="C29" s="15">
        <v>1.3</v>
      </c>
      <c r="D29" s="15"/>
      <c r="E29" s="15">
        <v>1.3</v>
      </c>
      <c r="F29" s="17">
        <v>108770</v>
      </c>
      <c r="G29" s="1"/>
    </row>
    <row r="30" spans="1:7" x14ac:dyDescent="0.25">
      <c r="C30" s="13">
        <f>SUM(C13:C29)</f>
        <v>1591.06</v>
      </c>
      <c r="D30" s="13">
        <f>SUM(D13:D29)</f>
        <v>221.21</v>
      </c>
      <c r="E30" s="13">
        <f>SUM(E13:E29)</f>
        <v>1812.27</v>
      </c>
      <c r="F30" s="5"/>
      <c r="G30" s="1"/>
    </row>
    <row r="31" spans="1:7" x14ac:dyDescent="0.25">
      <c r="C31" s="25"/>
      <c r="D31" s="25"/>
      <c r="E31" s="25"/>
      <c r="F31" s="5"/>
      <c r="G31" s="1"/>
    </row>
    <row r="32" spans="1:7" x14ac:dyDescent="0.25">
      <c r="A32" s="147" t="s">
        <v>26</v>
      </c>
      <c r="C32" s="14"/>
      <c r="D32" s="14"/>
      <c r="E32" s="14"/>
      <c r="F32" s="5"/>
      <c r="G32" s="1"/>
    </row>
    <row r="33" spans="1:7" x14ac:dyDescent="0.25">
      <c r="A33" s="148" t="s">
        <v>6</v>
      </c>
      <c r="B33" s="2" t="s">
        <v>1044</v>
      </c>
      <c r="C33" s="25">
        <v>68.95</v>
      </c>
      <c r="D33" s="25">
        <v>13.79</v>
      </c>
      <c r="E33" s="25">
        <v>82.74</v>
      </c>
      <c r="F33" s="5" t="s">
        <v>5</v>
      </c>
      <c r="G33" s="1"/>
    </row>
    <row r="34" spans="1:7" x14ac:dyDescent="0.25">
      <c r="A34" s="148" t="s">
        <v>655</v>
      </c>
      <c r="B34" s="2" t="s">
        <v>656</v>
      </c>
      <c r="C34" s="25">
        <v>51.48</v>
      </c>
      <c r="D34" s="25"/>
      <c r="E34" s="25">
        <v>51.48</v>
      </c>
      <c r="F34" s="5">
        <v>108745</v>
      </c>
      <c r="G34" s="1"/>
    </row>
    <row r="35" spans="1:7" x14ac:dyDescent="0.25">
      <c r="A35" s="148" t="s">
        <v>1060</v>
      </c>
      <c r="B35" s="2" t="s">
        <v>1061</v>
      </c>
      <c r="C35" s="25">
        <v>165</v>
      </c>
      <c r="D35" s="25"/>
      <c r="E35" s="25">
        <v>165</v>
      </c>
      <c r="F35" s="5">
        <v>108746</v>
      </c>
      <c r="G35" s="1"/>
    </row>
    <row r="36" spans="1:7" x14ac:dyDescent="0.25">
      <c r="A36" s="148" t="s">
        <v>1062</v>
      </c>
      <c r="B36" s="2" t="s">
        <v>917</v>
      </c>
      <c r="C36" s="25">
        <v>1875</v>
      </c>
      <c r="D36" s="25"/>
      <c r="E36" s="25">
        <v>1875</v>
      </c>
      <c r="F36" s="5" t="s">
        <v>5</v>
      </c>
      <c r="G36" s="1"/>
    </row>
    <row r="37" spans="1:7" x14ac:dyDescent="0.25">
      <c r="A37" s="148" t="s">
        <v>1063</v>
      </c>
      <c r="B37" s="2" t="s">
        <v>1064</v>
      </c>
      <c r="C37" s="25">
        <v>199.5</v>
      </c>
      <c r="D37" s="25">
        <v>39.9</v>
      </c>
      <c r="E37" s="25">
        <v>239.4</v>
      </c>
      <c r="F37" s="5">
        <v>108747</v>
      </c>
      <c r="G37" s="1"/>
    </row>
    <row r="38" spans="1:7" x14ac:dyDescent="0.25">
      <c r="A38" s="148" t="s">
        <v>444</v>
      </c>
      <c r="B38" s="2" t="s">
        <v>1065</v>
      </c>
      <c r="C38" s="217">
        <f>23.31+17.44</f>
        <v>40.75</v>
      </c>
      <c r="D38" s="25">
        <f>4.66+3.49</f>
        <v>8.15</v>
      </c>
      <c r="E38" s="25">
        <f>48.9+20.93</f>
        <v>69.83</v>
      </c>
      <c r="F38" s="5">
        <v>108739</v>
      </c>
      <c r="G38" s="1"/>
    </row>
    <row r="39" spans="1:7" x14ac:dyDescent="0.25">
      <c r="A39" s="148" t="s">
        <v>1066</v>
      </c>
      <c r="B39" s="2" t="s">
        <v>1067</v>
      </c>
      <c r="C39" s="217">
        <v>132.97</v>
      </c>
      <c r="D39" s="25"/>
      <c r="E39" s="25">
        <v>132.97</v>
      </c>
      <c r="F39" s="5" t="s">
        <v>52</v>
      </c>
      <c r="G39" s="1"/>
    </row>
    <row r="40" spans="1:7" x14ac:dyDescent="0.25">
      <c r="A40" s="148" t="s">
        <v>1068</v>
      </c>
      <c r="B40" s="2" t="s">
        <v>1069</v>
      </c>
      <c r="C40" s="217">
        <v>50</v>
      </c>
      <c r="D40" s="25">
        <v>10</v>
      </c>
      <c r="E40" s="25">
        <v>60</v>
      </c>
      <c r="F40" s="5" t="s">
        <v>52</v>
      </c>
      <c r="G40" s="1"/>
    </row>
    <row r="41" spans="1:7" x14ac:dyDescent="0.25">
      <c r="A41" s="148" t="s">
        <v>1070</v>
      </c>
      <c r="B41" s="2" t="s">
        <v>1071</v>
      </c>
      <c r="C41" s="217">
        <v>116.71</v>
      </c>
      <c r="D41" s="25">
        <v>23.34</v>
      </c>
      <c r="E41" s="25">
        <f>SUM(C41:D41)</f>
        <v>140.04999999999998</v>
      </c>
      <c r="F41" s="5">
        <v>108748</v>
      </c>
      <c r="G41" s="1"/>
    </row>
    <row r="42" spans="1:7" x14ac:dyDescent="0.25">
      <c r="A42" s="148" t="s">
        <v>1111</v>
      </c>
      <c r="B42" s="2" t="s">
        <v>1072</v>
      </c>
      <c r="C42" s="217">
        <v>118.64</v>
      </c>
      <c r="D42" s="25"/>
      <c r="E42" s="25">
        <v>118.64</v>
      </c>
      <c r="F42" s="5">
        <v>108749</v>
      </c>
      <c r="G42" s="1"/>
    </row>
    <row r="43" spans="1:7" x14ac:dyDescent="0.25">
      <c r="A43" s="148" t="s">
        <v>1110</v>
      </c>
      <c r="B43" s="2" t="s">
        <v>1073</v>
      </c>
      <c r="C43" s="217">
        <v>170</v>
      </c>
      <c r="D43" s="25"/>
      <c r="E43" s="25">
        <v>170</v>
      </c>
      <c r="F43" s="5">
        <v>108750</v>
      </c>
      <c r="G43" s="1"/>
    </row>
    <row r="44" spans="1:7" x14ac:dyDescent="0.25">
      <c r="A44" s="148" t="s">
        <v>1074</v>
      </c>
      <c r="B44" s="2" t="s">
        <v>1075</v>
      </c>
      <c r="C44" s="217">
        <v>15</v>
      </c>
      <c r="D44" s="25">
        <v>3</v>
      </c>
      <c r="E44" s="25">
        <v>18</v>
      </c>
      <c r="F44" s="5">
        <v>108757</v>
      </c>
      <c r="G44" s="1"/>
    </row>
    <row r="45" spans="1:7" x14ac:dyDescent="0.25">
      <c r="A45" s="148" t="s">
        <v>1076</v>
      </c>
      <c r="B45" s="2" t="s">
        <v>1077</v>
      </c>
      <c r="C45" s="217">
        <v>30</v>
      </c>
      <c r="D45" s="25"/>
      <c r="E45" s="25">
        <v>30</v>
      </c>
      <c r="F45" s="5">
        <v>108759</v>
      </c>
      <c r="G45" s="1"/>
    </row>
    <row r="46" spans="1:7" x14ac:dyDescent="0.25">
      <c r="A46" s="148" t="s">
        <v>632</v>
      </c>
      <c r="B46" s="2" t="s">
        <v>1078</v>
      </c>
      <c r="C46" s="217">
        <v>65.17</v>
      </c>
      <c r="D46" s="25"/>
      <c r="E46" s="25">
        <v>65.174000000000007</v>
      </c>
      <c r="F46" s="5" t="s">
        <v>5</v>
      </c>
      <c r="G46" s="1"/>
    </row>
    <row r="47" spans="1:7" s="91" customFormat="1" x14ac:dyDescent="0.25">
      <c r="A47" s="148" t="s">
        <v>415</v>
      </c>
      <c r="B47" s="2" t="s">
        <v>1079</v>
      </c>
      <c r="C47" s="217">
        <v>-33.75</v>
      </c>
      <c r="D47" s="25">
        <v>-1.69</v>
      </c>
      <c r="E47" s="25">
        <v>-35.44</v>
      </c>
      <c r="F47" s="5">
        <v>108761</v>
      </c>
      <c r="G47" s="12"/>
    </row>
    <row r="48" spans="1:7" x14ac:dyDescent="0.25">
      <c r="A48" s="148" t="s">
        <v>30</v>
      </c>
      <c r="B48" s="2" t="s">
        <v>984</v>
      </c>
      <c r="C48" s="217">
        <v>10</v>
      </c>
      <c r="D48" s="25">
        <v>2</v>
      </c>
      <c r="E48" s="25">
        <v>12</v>
      </c>
      <c r="F48" s="5" t="s">
        <v>5</v>
      </c>
      <c r="G48" s="1"/>
    </row>
    <row r="49" spans="1:8" x14ac:dyDescent="0.25">
      <c r="A49" s="148" t="s">
        <v>727</v>
      </c>
      <c r="B49" s="2" t="s">
        <v>1080</v>
      </c>
      <c r="C49" s="217">
        <v>116.09</v>
      </c>
      <c r="D49" s="25"/>
      <c r="E49" s="25">
        <v>116.09</v>
      </c>
      <c r="F49" s="5">
        <v>108764</v>
      </c>
      <c r="G49" s="1"/>
    </row>
    <row r="50" spans="1:8" x14ac:dyDescent="0.25">
      <c r="A50" s="148" t="s">
        <v>655</v>
      </c>
      <c r="B50" s="2" t="s">
        <v>656</v>
      </c>
      <c r="C50" s="217">
        <v>17.28</v>
      </c>
      <c r="D50" s="25"/>
      <c r="E50" s="25">
        <v>17.28</v>
      </c>
      <c r="F50" s="5">
        <v>108765</v>
      </c>
      <c r="G50" s="1"/>
    </row>
    <row r="51" spans="1:8" ht="25.35" x14ac:dyDescent="0.25">
      <c r="A51" s="218" t="s">
        <v>1081</v>
      </c>
      <c r="B51" s="219" t="s">
        <v>1082</v>
      </c>
      <c r="C51" s="220">
        <v>111.7</v>
      </c>
      <c r="D51" s="221"/>
      <c r="E51" s="221">
        <v>111.7</v>
      </c>
      <c r="F51" s="222">
        <v>108767</v>
      </c>
      <c r="G51" s="1"/>
    </row>
    <row r="52" spans="1:8" x14ac:dyDescent="0.25">
      <c r="A52" s="148" t="s">
        <v>1083</v>
      </c>
      <c r="B52" s="2" t="s">
        <v>1084</v>
      </c>
      <c r="C52" s="217">
        <v>65.900000000000006</v>
      </c>
      <c r="D52" s="25"/>
      <c r="E52" s="25">
        <v>65.900000000000006</v>
      </c>
      <c r="F52" s="5">
        <v>108766</v>
      </c>
      <c r="G52" s="1"/>
    </row>
    <row r="53" spans="1:8" x14ac:dyDescent="0.25">
      <c r="A53" s="20"/>
      <c r="B53" s="21"/>
      <c r="C53" s="13">
        <f>SUM(C33:C52)</f>
        <v>3386.39</v>
      </c>
      <c r="D53" s="13">
        <f>SUM(D33:D52)</f>
        <v>98.490000000000009</v>
      </c>
      <c r="E53" s="13">
        <f>SUM(E33:E52)</f>
        <v>3505.8140000000003</v>
      </c>
      <c r="F53" s="5"/>
      <c r="G53" s="1"/>
    </row>
    <row r="54" spans="1:8" x14ac:dyDescent="0.25">
      <c r="A54" s="20"/>
      <c r="B54" s="21"/>
      <c r="C54" s="25"/>
      <c r="D54" s="25"/>
      <c r="E54" s="25"/>
      <c r="F54" s="5"/>
      <c r="G54" s="1"/>
    </row>
    <row r="55" spans="1:8" x14ac:dyDescent="0.25">
      <c r="A55" s="20"/>
      <c r="B55" s="21"/>
      <c r="C55" s="25"/>
      <c r="D55" s="25"/>
      <c r="E55" s="25"/>
      <c r="F55" s="5"/>
      <c r="G55" s="1"/>
    </row>
    <row r="56" spans="1:8" x14ac:dyDescent="0.25">
      <c r="A56" s="147" t="s">
        <v>39</v>
      </c>
      <c r="C56" s="14"/>
      <c r="D56" s="14"/>
      <c r="E56" s="14"/>
      <c r="F56" s="5"/>
      <c r="G56" s="1"/>
    </row>
    <row r="57" spans="1:8" x14ac:dyDescent="0.25">
      <c r="A57" s="148" t="s">
        <v>6</v>
      </c>
      <c r="B57" s="2" t="s">
        <v>1044</v>
      </c>
      <c r="C57" s="11">
        <v>68.95</v>
      </c>
      <c r="D57" s="11">
        <v>13.79</v>
      </c>
      <c r="E57" s="11">
        <v>82.74</v>
      </c>
      <c r="F57" s="23" t="s">
        <v>5</v>
      </c>
      <c r="G57" s="1"/>
    </row>
    <row r="58" spans="1:8" x14ac:dyDescent="0.25">
      <c r="A58" s="148" t="s">
        <v>1070</v>
      </c>
      <c r="B58" s="2" t="s">
        <v>1085</v>
      </c>
      <c r="C58" s="11">
        <v>84.3</v>
      </c>
      <c r="D58" s="11">
        <v>4.22</v>
      </c>
      <c r="E58" s="11">
        <v>88.52</v>
      </c>
      <c r="F58" s="5">
        <v>108748</v>
      </c>
      <c r="G58" s="19"/>
      <c r="H58" s="20"/>
    </row>
    <row r="59" spans="1:8" x14ac:dyDescent="0.25">
      <c r="A59" s="148" t="s">
        <v>634</v>
      </c>
      <c r="B59" s="2" t="s">
        <v>1086</v>
      </c>
      <c r="C59" s="11">
        <v>520</v>
      </c>
      <c r="D59" s="11">
        <v>104</v>
      </c>
      <c r="E59" s="11">
        <v>624</v>
      </c>
      <c r="F59" s="5">
        <v>108751</v>
      </c>
      <c r="G59" s="19"/>
      <c r="H59" s="20"/>
    </row>
    <row r="60" spans="1:8" x14ac:dyDescent="0.25">
      <c r="A60" s="24"/>
      <c r="B60" s="20"/>
      <c r="C60" s="13">
        <f>SUM(C57:C59)</f>
        <v>673.25</v>
      </c>
      <c r="D60" s="13">
        <f>SUM(D57:D59)</f>
        <v>122.00999999999999</v>
      </c>
      <c r="E60" s="13">
        <f>SUM(E57:E59)</f>
        <v>795.26</v>
      </c>
      <c r="F60" s="5"/>
      <c r="G60" s="1"/>
    </row>
    <row r="61" spans="1:8" x14ac:dyDescent="0.25">
      <c r="A61" s="147" t="s">
        <v>46</v>
      </c>
      <c r="C61" s="25"/>
      <c r="D61" s="25"/>
      <c r="E61" s="25"/>
      <c r="F61" s="5"/>
      <c r="G61" s="12"/>
    </row>
    <row r="62" spans="1:8" x14ac:dyDescent="0.25">
      <c r="A62" s="147"/>
      <c r="C62" s="25"/>
      <c r="D62" s="25"/>
      <c r="E62" s="25"/>
      <c r="F62" s="5"/>
      <c r="G62" s="12"/>
    </row>
    <row r="63" spans="1:8" x14ac:dyDescent="0.25">
      <c r="C63" s="13">
        <v>0</v>
      </c>
      <c r="D63" s="13">
        <v>0</v>
      </c>
      <c r="E63" s="13">
        <v>0</v>
      </c>
      <c r="F63" s="5"/>
      <c r="G63" s="12"/>
    </row>
    <row r="64" spans="1:8" x14ac:dyDescent="0.25">
      <c r="A64" s="147" t="s">
        <v>47</v>
      </c>
      <c r="C64" s="25"/>
      <c r="D64" s="25"/>
      <c r="E64" s="25"/>
      <c r="F64" s="5"/>
      <c r="G64" s="12"/>
    </row>
    <row r="65" spans="1:8" x14ac:dyDescent="0.25">
      <c r="A65" s="148" t="s">
        <v>921</v>
      </c>
      <c r="C65" s="25">
        <v>25</v>
      </c>
      <c r="D65" s="25">
        <v>5</v>
      </c>
      <c r="E65" s="25">
        <v>30</v>
      </c>
      <c r="F65" s="5">
        <v>108753</v>
      </c>
      <c r="G65" s="12"/>
    </row>
    <row r="66" spans="1:8" x14ac:dyDescent="0.25">
      <c r="A66" s="148" t="s">
        <v>415</v>
      </c>
      <c r="B66" s="2" t="s">
        <v>1087</v>
      </c>
      <c r="C66" s="25">
        <v>5.77</v>
      </c>
      <c r="D66" s="25">
        <v>0.28999999999999998</v>
      </c>
      <c r="E66" s="25">
        <v>6.06</v>
      </c>
      <c r="F66" s="5">
        <v>108761</v>
      </c>
      <c r="G66" s="12"/>
    </row>
    <row r="67" spans="1:8" x14ac:dyDescent="0.25">
      <c r="C67" s="13">
        <f>SUM(C65:C66)</f>
        <v>30.77</v>
      </c>
      <c r="D67" s="13">
        <f>SUM(D65:D66)</f>
        <v>5.29</v>
      </c>
      <c r="E67" s="13">
        <f>SUM(E65:E66)</f>
        <v>36.06</v>
      </c>
      <c r="F67" s="5"/>
      <c r="G67" s="12"/>
    </row>
    <row r="68" spans="1:8" x14ac:dyDescent="0.25">
      <c r="C68" s="25"/>
      <c r="D68" s="25"/>
      <c r="E68" s="25"/>
      <c r="F68" s="5"/>
      <c r="G68" s="12"/>
    </row>
    <row r="69" spans="1:8" x14ac:dyDescent="0.25">
      <c r="A69" s="494" t="s">
        <v>53</v>
      </c>
      <c r="B69" s="495"/>
      <c r="C69" s="25"/>
      <c r="D69" s="25"/>
      <c r="E69" s="25"/>
      <c r="G69" s="12"/>
    </row>
    <row r="70" spans="1:8" x14ac:dyDescent="0.25">
      <c r="A70" s="148" t="s">
        <v>694</v>
      </c>
      <c r="B70" s="148" t="s">
        <v>1088</v>
      </c>
      <c r="C70" s="25">
        <v>1814.71</v>
      </c>
      <c r="D70" s="25">
        <v>362.94</v>
      </c>
      <c r="E70" s="25">
        <v>2177.65</v>
      </c>
      <c r="F70" s="5">
        <v>108752</v>
      </c>
      <c r="G70" s="1"/>
    </row>
    <row r="71" spans="1:8" x14ac:dyDescent="0.25">
      <c r="C71" s="13">
        <f>SUM(C69:C70)</f>
        <v>1814.71</v>
      </c>
      <c r="D71" s="13">
        <f>SUM(D69:D70)</f>
        <v>362.94</v>
      </c>
      <c r="E71" s="13">
        <f>SUM(E69:E70)</f>
        <v>2177.65</v>
      </c>
      <c r="F71" s="5"/>
      <c r="G71" s="1"/>
    </row>
    <row r="72" spans="1:8" x14ac:dyDescent="0.25">
      <c r="C72" s="25"/>
      <c r="D72" s="25"/>
      <c r="E72" s="25"/>
      <c r="F72" s="5"/>
      <c r="G72" s="1"/>
    </row>
    <row r="73" spans="1:8" x14ac:dyDescent="0.25">
      <c r="A73" s="147" t="s">
        <v>54</v>
      </c>
      <c r="C73" s="25"/>
      <c r="D73" s="25"/>
      <c r="E73" s="25"/>
      <c r="F73" s="5"/>
      <c r="G73" s="1"/>
    </row>
    <row r="74" spans="1:8" x14ac:dyDescent="0.25">
      <c r="A74" s="148" t="s">
        <v>921</v>
      </c>
      <c r="B74" s="2" t="s">
        <v>992</v>
      </c>
      <c r="C74" s="25">
        <v>986</v>
      </c>
      <c r="D74" s="25">
        <v>197.2</v>
      </c>
      <c r="E74" s="25">
        <v>1183.2</v>
      </c>
      <c r="F74" s="5">
        <v>108753</v>
      </c>
      <c r="G74" s="1"/>
    </row>
    <row r="75" spans="1:8" x14ac:dyDescent="0.25">
      <c r="A75" s="148" t="s">
        <v>632</v>
      </c>
      <c r="B75" s="2" t="s">
        <v>1089</v>
      </c>
      <c r="C75" s="25">
        <v>217.48</v>
      </c>
      <c r="D75" s="25"/>
      <c r="E75" s="25">
        <v>217.48</v>
      </c>
      <c r="F75" s="5" t="s">
        <v>5</v>
      </c>
      <c r="G75" s="1"/>
    </row>
    <row r="76" spans="1:8" x14ac:dyDescent="0.25">
      <c r="A76" s="148" t="s">
        <v>727</v>
      </c>
      <c r="B76" s="2" t="s">
        <v>1090</v>
      </c>
      <c r="C76" s="25">
        <v>144.66999999999999</v>
      </c>
      <c r="D76" s="25"/>
      <c r="E76" s="25">
        <v>144.66999999999999</v>
      </c>
      <c r="F76" s="5">
        <v>108764</v>
      </c>
      <c r="G76" s="12"/>
    </row>
    <row r="77" spans="1:8" ht="13.25" thickBot="1" x14ac:dyDescent="0.3">
      <c r="C77" s="111">
        <f>SUM(C74:C76)</f>
        <v>1348.15</v>
      </c>
      <c r="D77" s="111">
        <f>SUM(D74:D76)</f>
        <v>197.2</v>
      </c>
      <c r="E77" s="111">
        <f>SUM(E74:E76)</f>
        <v>1545.3500000000001</v>
      </c>
      <c r="F77" s="5"/>
      <c r="G77" s="12"/>
    </row>
    <row r="78" spans="1:8" ht="13.25" thickTop="1" x14ac:dyDescent="0.25">
      <c r="C78" s="25"/>
      <c r="D78" s="25"/>
      <c r="E78" s="25"/>
      <c r="F78" s="5"/>
      <c r="G78" s="1"/>
      <c r="H78" s="2" t="s">
        <v>10</v>
      </c>
    </row>
    <row r="79" spans="1:8" x14ac:dyDescent="0.25">
      <c r="A79" s="147" t="s">
        <v>56</v>
      </c>
      <c r="C79" s="25"/>
      <c r="D79" s="25"/>
      <c r="E79" s="25"/>
      <c r="F79" s="5"/>
      <c r="G79" s="1"/>
    </row>
    <row r="80" spans="1:8" x14ac:dyDescent="0.25">
      <c r="A80" s="148" t="s">
        <v>2081</v>
      </c>
      <c r="B80" s="2" t="s">
        <v>1091</v>
      </c>
      <c r="C80" s="25">
        <v>36.049999999999997</v>
      </c>
      <c r="D80" s="25"/>
      <c r="E80" s="25">
        <v>36.049999999999997</v>
      </c>
      <c r="F80" s="5">
        <v>108754</v>
      </c>
      <c r="G80" s="1"/>
    </row>
    <row r="81" spans="1:7" ht="13.25" thickBot="1" x14ac:dyDescent="0.3">
      <c r="A81" s="148"/>
      <c r="B81" s="21"/>
      <c r="C81" s="111">
        <f>SUM(C80:C80)</f>
        <v>36.049999999999997</v>
      </c>
      <c r="D81" s="111"/>
      <c r="E81" s="111">
        <f>C81+D81</f>
        <v>36.049999999999997</v>
      </c>
      <c r="F81" s="5"/>
      <c r="G81" s="1"/>
    </row>
    <row r="82" spans="1:7" ht="13.25" thickTop="1" x14ac:dyDescent="0.25">
      <c r="A82" s="66"/>
      <c r="B82" s="67"/>
      <c r="C82" s="25"/>
      <c r="D82" s="25"/>
      <c r="E82" s="25"/>
      <c r="F82" s="5"/>
      <c r="G82" s="1"/>
    </row>
    <row r="83" spans="1:7" x14ac:dyDescent="0.25">
      <c r="A83" s="147" t="s">
        <v>57</v>
      </c>
      <c r="C83" s="25"/>
      <c r="D83" s="25"/>
      <c r="E83" s="25"/>
      <c r="F83" s="5"/>
      <c r="G83" s="1"/>
    </row>
    <row r="84" spans="1:7" x14ac:dyDescent="0.25">
      <c r="A84" s="148" t="s">
        <v>415</v>
      </c>
      <c r="B84" s="2" t="s">
        <v>983</v>
      </c>
      <c r="C84" s="25">
        <v>1.22</v>
      </c>
      <c r="D84" s="25">
        <v>0.06</v>
      </c>
      <c r="E84" s="25">
        <f>C84+D84</f>
        <v>1.28</v>
      </c>
      <c r="F84" s="5">
        <v>108761</v>
      </c>
      <c r="G84" s="1"/>
    </row>
    <row r="85" spans="1:7" x14ac:dyDescent="0.25">
      <c r="C85" s="13">
        <f>SUM(C84:C84)</f>
        <v>1.22</v>
      </c>
      <c r="D85" s="13">
        <f>SUM(D84:D84)</f>
        <v>0.06</v>
      </c>
      <c r="E85" s="13">
        <f>SUM(E84:E84)</f>
        <v>1.28</v>
      </c>
      <c r="F85" s="5"/>
      <c r="G85" s="1"/>
    </row>
    <row r="86" spans="1:7" x14ac:dyDescent="0.25">
      <c r="A86" s="147" t="s">
        <v>60</v>
      </c>
      <c r="B86" s="148"/>
      <c r="C86" s="14"/>
      <c r="D86" s="14"/>
      <c r="E86" s="14"/>
      <c r="F86" s="5"/>
      <c r="G86" s="1"/>
    </row>
    <row r="87" spans="1:7" s="91" customFormat="1" x14ac:dyDescent="0.25">
      <c r="A87" s="148" t="s">
        <v>6</v>
      </c>
      <c r="B87" s="2" t="s">
        <v>1092</v>
      </c>
      <c r="C87" s="11">
        <v>21.89</v>
      </c>
      <c r="D87" s="11">
        <v>4.38</v>
      </c>
      <c r="E87" s="11">
        <v>26.27</v>
      </c>
      <c r="F87" s="5" t="s">
        <v>5</v>
      </c>
      <c r="G87" s="12"/>
    </row>
    <row r="88" spans="1:7" x14ac:dyDescent="0.25">
      <c r="A88" s="148" t="s">
        <v>6</v>
      </c>
      <c r="B88" s="148" t="s">
        <v>1093</v>
      </c>
      <c r="C88" s="11">
        <v>41.24</v>
      </c>
      <c r="D88" s="11">
        <v>8.24</v>
      </c>
      <c r="E88" s="11">
        <v>49.48</v>
      </c>
      <c r="F88" s="5" t="s">
        <v>5</v>
      </c>
      <c r="G88" s="1"/>
    </row>
    <row r="89" spans="1:7" x14ac:dyDescent="0.25">
      <c r="A89" s="148" t="s">
        <v>444</v>
      </c>
      <c r="B89" s="148" t="s">
        <v>1048</v>
      </c>
      <c r="C89" s="11">
        <v>98.5</v>
      </c>
      <c r="D89" s="11">
        <v>19.7</v>
      </c>
      <c r="E89" s="14">
        <v>118.2</v>
      </c>
      <c r="F89" s="5">
        <v>108739</v>
      </c>
      <c r="G89" s="1"/>
    </row>
    <row r="90" spans="1:7" x14ac:dyDescent="0.25">
      <c r="A90" s="148" t="s">
        <v>1094</v>
      </c>
      <c r="B90" s="148" t="s">
        <v>1095</v>
      </c>
      <c r="C90" s="11">
        <v>410</v>
      </c>
      <c r="D90" s="11">
        <v>82</v>
      </c>
      <c r="E90" s="14">
        <v>492</v>
      </c>
      <c r="F90" s="5">
        <v>108769</v>
      </c>
      <c r="G90" s="1"/>
    </row>
    <row r="91" spans="1:7" x14ac:dyDescent="0.25">
      <c r="C91" s="13">
        <f>SUM(C87:C90)</f>
        <v>571.63</v>
      </c>
      <c r="D91" s="13">
        <f>SUM(D87:D90)</f>
        <v>114.32</v>
      </c>
      <c r="E91" s="13">
        <f>SUM(E87:E90)</f>
        <v>685.95</v>
      </c>
      <c r="F91" s="5"/>
      <c r="G91" s="1"/>
    </row>
    <row r="92" spans="1:7" x14ac:dyDescent="0.25">
      <c r="C92" s="25"/>
      <c r="D92" s="25"/>
      <c r="E92" s="25"/>
      <c r="F92" s="5"/>
      <c r="G92" s="1"/>
    </row>
    <row r="93" spans="1:7" x14ac:dyDescent="0.25">
      <c r="A93" s="147" t="s">
        <v>63</v>
      </c>
      <c r="C93" s="14"/>
      <c r="D93" s="14"/>
      <c r="E93" s="14"/>
      <c r="F93" s="5"/>
      <c r="G93" s="1"/>
    </row>
    <row r="94" spans="1:7" x14ac:dyDescent="0.25">
      <c r="A94" s="148" t="s">
        <v>953</v>
      </c>
      <c r="B94" s="2" t="s">
        <v>1096</v>
      </c>
      <c r="C94" s="14">
        <v>3.55</v>
      </c>
      <c r="D94" s="14">
        <v>0.71</v>
      </c>
      <c r="E94" s="14">
        <v>4.26</v>
      </c>
      <c r="F94" s="5">
        <v>108738</v>
      </c>
      <c r="G94" s="12"/>
    </row>
    <row r="95" spans="1:7" x14ac:dyDescent="0.25">
      <c r="A95" s="148" t="s">
        <v>653</v>
      </c>
      <c r="B95" s="2" t="s">
        <v>1097</v>
      </c>
      <c r="C95" s="11">
        <v>25.41</v>
      </c>
      <c r="D95" s="11">
        <v>5.08</v>
      </c>
      <c r="E95" s="11">
        <v>30.49</v>
      </c>
      <c r="F95" s="5" t="s">
        <v>5</v>
      </c>
      <c r="G95" s="12"/>
    </row>
    <row r="96" spans="1:7" x14ac:dyDescent="0.25">
      <c r="A96" s="148" t="s">
        <v>921</v>
      </c>
      <c r="B96" s="2" t="s">
        <v>1098</v>
      </c>
      <c r="C96" s="11">
        <v>350</v>
      </c>
      <c r="D96" s="11">
        <v>70</v>
      </c>
      <c r="E96" s="11">
        <v>420</v>
      </c>
      <c r="F96" s="5">
        <v>108753</v>
      </c>
      <c r="G96" s="12"/>
    </row>
    <row r="97" spans="1:7" x14ac:dyDescent="0.25">
      <c r="A97" s="148" t="s">
        <v>1099</v>
      </c>
      <c r="B97" s="2" t="s">
        <v>1100</v>
      </c>
      <c r="C97" s="11">
        <v>49.96</v>
      </c>
      <c r="D97" s="11"/>
      <c r="E97" s="11">
        <v>49.96</v>
      </c>
      <c r="F97" s="23" t="s">
        <v>52</v>
      </c>
      <c r="G97" s="1"/>
    </row>
    <row r="98" spans="1:7" x14ac:dyDescent="0.25">
      <c r="A98" s="148" t="s">
        <v>82</v>
      </c>
      <c r="B98" s="2" t="s">
        <v>1101</v>
      </c>
      <c r="C98" s="11">
        <v>42.06</v>
      </c>
      <c r="D98" s="11">
        <v>2.1</v>
      </c>
      <c r="E98" s="11">
        <v>44.16</v>
      </c>
      <c r="F98" s="23">
        <v>108761</v>
      </c>
      <c r="G98" s="1"/>
    </row>
    <row r="99" spans="1:7" x14ac:dyDescent="0.25">
      <c r="A99" s="24"/>
      <c r="B99" s="20"/>
      <c r="C99" s="13">
        <f>SUM(C94:C98)</f>
        <v>470.97999999999996</v>
      </c>
      <c r="D99" s="13">
        <f>SUM(D94:D98)</f>
        <v>77.89</v>
      </c>
      <c r="E99" s="13">
        <f>SUM(E94:E98)</f>
        <v>548.87</v>
      </c>
      <c r="F99" s="5"/>
      <c r="G99" s="1"/>
    </row>
    <row r="100" spans="1:7" x14ac:dyDescent="0.25">
      <c r="A100" s="27" t="s">
        <v>66</v>
      </c>
      <c r="B100" s="20"/>
      <c r="C100" s="25"/>
      <c r="D100" s="25"/>
      <c r="E100" s="25"/>
      <c r="F100" s="5"/>
      <c r="G100" s="1"/>
    </row>
    <row r="101" spans="1:7" x14ac:dyDescent="0.25">
      <c r="A101" s="24" t="s">
        <v>891</v>
      </c>
      <c r="B101" s="20" t="s">
        <v>1102</v>
      </c>
      <c r="C101" s="25">
        <v>620</v>
      </c>
      <c r="D101" s="25">
        <v>124</v>
      </c>
      <c r="E101" s="25">
        <v>744</v>
      </c>
      <c r="F101" s="5">
        <v>108756</v>
      </c>
      <c r="G101" s="1"/>
    </row>
    <row r="102" spans="1:7" x14ac:dyDescent="0.25">
      <c r="A102" s="24" t="s">
        <v>891</v>
      </c>
      <c r="B102" s="20" t="s">
        <v>1103</v>
      </c>
      <c r="C102" s="25">
        <v>2350</v>
      </c>
      <c r="D102" s="25">
        <v>470</v>
      </c>
      <c r="E102" s="25">
        <v>2820</v>
      </c>
      <c r="F102" s="5">
        <v>108756</v>
      </c>
      <c r="G102" s="1"/>
    </row>
    <row r="103" spans="1:7" x14ac:dyDescent="0.25">
      <c r="A103" s="24" t="s">
        <v>891</v>
      </c>
      <c r="B103" s="28" t="s">
        <v>1011</v>
      </c>
      <c r="C103" s="25">
        <v>313.33</v>
      </c>
      <c r="D103" s="25">
        <v>62.67</v>
      </c>
      <c r="E103" s="25">
        <v>376</v>
      </c>
      <c r="F103" s="5">
        <v>108756</v>
      </c>
      <c r="G103" s="1"/>
    </row>
    <row r="104" spans="1:7" x14ac:dyDescent="0.25">
      <c r="A104" s="24"/>
      <c r="B104" s="20"/>
      <c r="C104" s="13">
        <f>SUM(C101:C103)</f>
        <v>3283.33</v>
      </c>
      <c r="D104" s="13">
        <f>SUM(D101:D103)</f>
        <v>656.67</v>
      </c>
      <c r="E104" s="13">
        <f>SUM(E101:E103)</f>
        <v>3940</v>
      </c>
      <c r="F104" s="5"/>
      <c r="G104" s="12"/>
    </row>
    <row r="105" spans="1:7" x14ac:dyDescent="0.25">
      <c r="A105" s="24"/>
      <c r="B105" s="20"/>
      <c r="C105" s="25"/>
      <c r="D105" s="25"/>
      <c r="E105" s="25"/>
      <c r="F105" s="5"/>
      <c r="G105" s="12"/>
    </row>
    <row r="106" spans="1:7" x14ac:dyDescent="0.25">
      <c r="A106" s="29" t="s">
        <v>1109</v>
      </c>
      <c r="B106" s="20"/>
      <c r="C106" s="25"/>
      <c r="D106" s="25"/>
      <c r="E106" s="25"/>
      <c r="F106" s="5"/>
      <c r="G106" s="12"/>
    </row>
    <row r="107" spans="1:7" x14ac:dyDescent="0.25">
      <c r="A107" s="24"/>
      <c r="B107" s="28"/>
      <c r="C107" s="25"/>
      <c r="D107" s="25"/>
      <c r="E107" s="25"/>
      <c r="F107" s="5"/>
      <c r="G107" s="12"/>
    </row>
    <row r="108" spans="1:7" x14ac:dyDescent="0.25">
      <c r="A108" s="24"/>
      <c r="B108" s="20"/>
      <c r="C108" s="13">
        <f>SUM(C107:C107)</f>
        <v>0</v>
      </c>
      <c r="D108" s="13">
        <f>SUM(D107:D107)</f>
        <v>0</v>
      </c>
      <c r="E108" s="13">
        <f>SUM(E107:E107)</f>
        <v>0</v>
      </c>
      <c r="F108" s="5"/>
      <c r="G108" s="12"/>
    </row>
    <row r="109" spans="1:7" x14ac:dyDescent="0.25">
      <c r="A109" s="147" t="s">
        <v>72</v>
      </c>
      <c r="B109" s="21"/>
      <c r="C109" s="14"/>
      <c r="D109" s="14"/>
      <c r="E109" s="14"/>
      <c r="G109" s="1"/>
    </row>
    <row r="110" spans="1:7" x14ac:dyDescent="0.25">
      <c r="A110" s="148" t="s">
        <v>663</v>
      </c>
      <c r="B110" s="2" t="s">
        <v>1104</v>
      </c>
      <c r="C110" s="26">
        <v>16.66</v>
      </c>
      <c r="D110" s="26">
        <v>3.33</v>
      </c>
      <c r="E110" s="26">
        <v>19.989999999999998</v>
      </c>
      <c r="F110" s="17" t="s">
        <v>1105</v>
      </c>
      <c r="G110" s="1"/>
    </row>
    <row r="111" spans="1:7" x14ac:dyDescent="0.25">
      <c r="A111" s="148"/>
      <c r="C111" s="99">
        <f>SUM(C110)</f>
        <v>16.66</v>
      </c>
      <c r="D111" s="99">
        <f>SUM(D110)</f>
        <v>3.33</v>
      </c>
      <c r="E111" s="99">
        <f>SUM(E110)</f>
        <v>19.989999999999998</v>
      </c>
      <c r="F111" s="5"/>
      <c r="G111" s="1"/>
    </row>
    <row r="112" spans="1:7" x14ac:dyDescent="0.25">
      <c r="A112" s="148"/>
      <c r="C112" s="223"/>
      <c r="D112" s="223"/>
      <c r="E112" s="223"/>
      <c r="F112" s="5"/>
      <c r="G112" s="1"/>
    </row>
    <row r="113" spans="1:7" x14ac:dyDescent="0.25">
      <c r="A113" s="30" t="s">
        <v>73</v>
      </c>
      <c r="B113" s="30"/>
      <c r="F113" s="5"/>
      <c r="G113" s="1"/>
    </row>
    <row r="114" spans="1:7" x14ac:dyDescent="0.25">
      <c r="A114" s="148" t="s">
        <v>653</v>
      </c>
      <c r="B114" s="2" t="s">
        <v>1106</v>
      </c>
      <c r="C114" s="11">
        <v>21.65</v>
      </c>
      <c r="D114" s="11">
        <v>4.33</v>
      </c>
      <c r="E114" s="11">
        <v>25.98</v>
      </c>
      <c r="F114" s="5" t="s">
        <v>5</v>
      </c>
      <c r="G114" s="1"/>
    </row>
    <row r="115" spans="1:7" x14ac:dyDescent="0.25">
      <c r="C115" s="13">
        <f>SUM(C114:C114)</f>
        <v>21.65</v>
      </c>
      <c r="D115" s="13">
        <f>SUM(D114:D114)</f>
        <v>4.33</v>
      </c>
      <c r="E115" s="13">
        <f>SUM(E114:E114)</f>
        <v>25.98</v>
      </c>
      <c r="F115" s="5"/>
      <c r="G115" s="1"/>
    </row>
    <row r="116" spans="1:7" x14ac:dyDescent="0.25">
      <c r="C116" s="25"/>
      <c r="D116" s="25"/>
      <c r="E116" s="25"/>
      <c r="F116" s="5"/>
      <c r="G116" s="1"/>
    </row>
    <row r="117" spans="1:7" x14ac:dyDescent="0.25">
      <c r="A117" s="147" t="s">
        <v>89</v>
      </c>
      <c r="F117" s="5"/>
      <c r="G117" s="1"/>
    </row>
    <row r="118" spans="1:7" x14ac:dyDescent="0.25">
      <c r="A118" s="33" t="s">
        <v>90</v>
      </c>
      <c r="B118" s="34" t="s">
        <v>428</v>
      </c>
      <c r="C118" s="11">
        <v>12752.2</v>
      </c>
      <c r="D118" s="11"/>
      <c r="E118" s="11">
        <v>12752.2</v>
      </c>
      <c r="F118" s="5" t="s">
        <v>895</v>
      </c>
      <c r="G118" s="12"/>
    </row>
    <row r="119" spans="1:7" x14ac:dyDescent="0.25">
      <c r="A119" s="33" t="s">
        <v>93</v>
      </c>
      <c r="B119" s="34" t="s">
        <v>429</v>
      </c>
      <c r="C119" s="11">
        <v>3836.25</v>
      </c>
      <c r="D119" s="11"/>
      <c r="E119" s="11">
        <v>3836.25</v>
      </c>
      <c r="F119" s="5">
        <v>108760</v>
      </c>
      <c r="G119" s="1"/>
    </row>
    <row r="120" spans="1:7" x14ac:dyDescent="0.25">
      <c r="A120" s="33" t="s">
        <v>768</v>
      </c>
      <c r="B120" s="34" t="s">
        <v>430</v>
      </c>
      <c r="C120" s="11">
        <v>4612.09</v>
      </c>
      <c r="D120" s="11"/>
      <c r="E120" s="11">
        <v>4612.09</v>
      </c>
      <c r="F120" s="5">
        <v>108762</v>
      </c>
      <c r="G120" s="1"/>
    </row>
    <row r="121" spans="1:7" x14ac:dyDescent="0.25">
      <c r="A121" s="30"/>
      <c r="B121" s="30"/>
      <c r="C121" s="13">
        <f>SUM(C118:C120)</f>
        <v>21200.54</v>
      </c>
      <c r="D121" s="13"/>
      <c r="E121" s="13">
        <f>SUM(E118:E120)</f>
        <v>21200.54</v>
      </c>
      <c r="F121" s="5"/>
      <c r="G121" s="1"/>
    </row>
    <row r="122" spans="1:7" x14ac:dyDescent="0.25">
      <c r="C122" s="25"/>
      <c r="D122" s="25"/>
      <c r="E122" s="25"/>
      <c r="F122" s="2"/>
      <c r="G122" s="1"/>
    </row>
    <row r="123" spans="1:7" x14ac:dyDescent="0.25">
      <c r="B123" s="32" t="s">
        <v>75</v>
      </c>
      <c r="C123" s="13">
        <f>C11+C30+C53+C60+C63+C67+C71+C77+C81+C85+C91+C99+C104+C108+C111+C115+C121</f>
        <v>34616.04</v>
      </c>
      <c r="D123" s="13">
        <f>D11+D30+D53+D60+D63+D67+D71+D77+D81+D85+D91+D99+D104+D108+D111+D115+D121</f>
        <v>1897.6699999999996</v>
      </c>
      <c r="E123" s="13">
        <f>E11+E30+E53+E60+E63+E67+E71+E77+E81+E85+E91+E99+E104+E108+E111+E115+E121</f>
        <v>36534.634000000005</v>
      </c>
      <c r="F123" s="5"/>
      <c r="G123" s="1"/>
    </row>
    <row r="124" spans="1:7" x14ac:dyDescent="0.25">
      <c r="B124" s="71"/>
      <c r="C124" s="25"/>
      <c r="D124" s="25"/>
      <c r="E124" s="25"/>
      <c r="F124" s="5"/>
    </row>
    <row r="125" spans="1:7" x14ac:dyDescent="0.25">
      <c r="B125" s="71"/>
      <c r="C125" s="25"/>
      <c r="D125" s="25"/>
      <c r="E125" s="25"/>
      <c r="F125" s="5"/>
      <c r="G125" s="1"/>
    </row>
    <row r="126" spans="1:7" x14ac:dyDescent="0.25">
      <c r="A126" s="20"/>
      <c r="B126" s="20"/>
      <c r="C126" s="15"/>
      <c r="D126" s="4"/>
      <c r="E126" s="4"/>
      <c r="F126" s="5"/>
      <c r="G126" s="1"/>
    </row>
    <row r="127" spans="1:7" x14ac:dyDescent="0.25">
      <c r="A127" s="148"/>
      <c r="C127" s="15"/>
      <c r="D127" s="4"/>
      <c r="E127" s="4"/>
      <c r="F127" s="5"/>
      <c r="G127" s="1"/>
    </row>
    <row r="128" spans="1:7" x14ac:dyDescent="0.25">
      <c r="A128" s="56"/>
      <c r="C128" s="15"/>
      <c r="D128" s="4"/>
      <c r="E128" s="4"/>
      <c r="F128" s="5"/>
      <c r="G128" s="1"/>
    </row>
    <row r="129" spans="1:7" x14ac:dyDescent="0.25">
      <c r="A129" s="42"/>
      <c r="B129" s="44"/>
      <c r="C129" s="15"/>
      <c r="D129" s="4"/>
      <c r="E129" s="4"/>
      <c r="F129" s="5"/>
      <c r="G129" s="1"/>
    </row>
    <row r="130" spans="1:7" x14ac:dyDescent="0.25">
      <c r="A130" s="42"/>
      <c r="B130" s="44"/>
      <c r="C130" s="15"/>
      <c r="D130" s="4"/>
      <c r="E130" s="4"/>
      <c r="F130" s="5"/>
      <c r="G130" s="1"/>
    </row>
    <row r="131" spans="1:7" x14ac:dyDescent="0.25">
      <c r="A131" s="42"/>
      <c r="B131" s="44"/>
      <c r="C131" s="4"/>
      <c r="D131" s="4"/>
      <c r="E131" s="4"/>
      <c r="F131" s="5"/>
      <c r="G131" s="1"/>
    </row>
    <row r="132" spans="1:7" x14ac:dyDescent="0.25">
      <c r="A132" s="42"/>
      <c r="B132" s="44"/>
      <c r="C132" s="4"/>
      <c r="D132" s="4"/>
      <c r="E132" s="4"/>
      <c r="G132" s="1"/>
    </row>
    <row r="133" spans="1:7" x14ac:dyDescent="0.25">
      <c r="A133" s="42"/>
      <c r="B133" s="44"/>
      <c r="C133" s="4"/>
      <c r="D133" s="4"/>
      <c r="E133" s="4"/>
      <c r="G133" s="1"/>
    </row>
    <row r="134" spans="1:7" x14ac:dyDescent="0.25">
      <c r="A134" s="85"/>
      <c r="C134" s="4"/>
      <c r="D134" s="4"/>
      <c r="E134" s="4"/>
      <c r="G134" s="1"/>
    </row>
    <row r="135" spans="1:7" x14ac:dyDescent="0.25">
      <c r="C135" s="4"/>
      <c r="D135" s="4"/>
      <c r="E135" s="4"/>
      <c r="G135" s="1"/>
    </row>
    <row r="136" spans="1:7" x14ac:dyDescent="0.25">
      <c r="C136" s="4"/>
      <c r="D136" s="4"/>
      <c r="E136" s="4"/>
      <c r="G136" s="1"/>
    </row>
    <row r="137" spans="1:7" x14ac:dyDescent="0.25">
      <c r="C137" s="4"/>
      <c r="D137" s="4"/>
      <c r="E137" s="4"/>
      <c r="G137" s="1"/>
    </row>
    <row r="138" spans="1:7" x14ac:dyDescent="0.25">
      <c r="C138" s="4"/>
      <c r="D138" s="4"/>
      <c r="E138" s="4"/>
      <c r="G138" s="1"/>
    </row>
    <row r="139" spans="1:7" x14ac:dyDescent="0.25">
      <c r="C139" s="4"/>
      <c r="D139" s="4"/>
      <c r="E139" s="4"/>
      <c r="G139" s="1"/>
    </row>
    <row r="140" spans="1:7" x14ac:dyDescent="0.25">
      <c r="C140" s="4"/>
      <c r="D140" s="4"/>
      <c r="E140" s="4"/>
      <c r="G140" s="1"/>
    </row>
    <row r="141" spans="1:7" x14ac:dyDescent="0.25">
      <c r="C141" s="4"/>
      <c r="D141" s="4"/>
      <c r="E141" s="4"/>
      <c r="G141" s="1"/>
    </row>
    <row r="142" spans="1:7" x14ac:dyDescent="0.25">
      <c r="G142" s="1"/>
    </row>
  </sheetData>
  <mergeCells count="2">
    <mergeCell ref="A1:F1"/>
    <mergeCell ref="A69:B69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A13" sqref="A13"/>
    </sheetView>
  </sheetViews>
  <sheetFormatPr defaultRowHeight="13.85" x14ac:dyDescent="0.25"/>
  <cols>
    <col min="1" max="1" width="30.3984375" style="112" customWidth="1"/>
    <col min="2" max="2" width="27.3984375" style="112" customWidth="1"/>
    <col min="3" max="3" width="12.296875" style="114" customWidth="1"/>
    <col min="4" max="4" width="10.69921875" style="114" customWidth="1"/>
    <col min="5" max="5" width="12.59765625" style="114" customWidth="1"/>
    <col min="6" max="6" width="8.59765625" style="115" customWidth="1"/>
    <col min="7" max="7" width="17.296875" style="243" customWidth="1"/>
    <col min="8" max="8" width="3.09765625" style="112" customWidth="1"/>
    <col min="9" max="255" width="8.8984375" style="112"/>
    <col min="256" max="256" width="3.296875" style="112" customWidth="1"/>
    <col min="257" max="257" width="30.3984375" style="112" customWidth="1"/>
    <col min="258" max="258" width="27.3984375" style="112" customWidth="1"/>
    <col min="259" max="259" width="12.296875" style="112" customWidth="1"/>
    <col min="260" max="260" width="10.69921875" style="112" customWidth="1"/>
    <col min="261" max="261" width="12.59765625" style="112" customWidth="1"/>
    <col min="262" max="262" width="8.59765625" style="112" customWidth="1"/>
    <col min="263" max="263" width="17.296875" style="112" customWidth="1"/>
    <col min="264" max="264" width="3.09765625" style="112" customWidth="1"/>
    <col min="265" max="511" width="8.8984375" style="112"/>
    <col min="512" max="512" width="3.296875" style="112" customWidth="1"/>
    <col min="513" max="513" width="30.3984375" style="112" customWidth="1"/>
    <col min="514" max="514" width="27.3984375" style="112" customWidth="1"/>
    <col min="515" max="515" width="12.296875" style="112" customWidth="1"/>
    <col min="516" max="516" width="10.69921875" style="112" customWidth="1"/>
    <col min="517" max="517" width="12.59765625" style="112" customWidth="1"/>
    <col min="518" max="518" width="8.59765625" style="112" customWidth="1"/>
    <col min="519" max="519" width="17.296875" style="112" customWidth="1"/>
    <col min="520" max="520" width="3.09765625" style="112" customWidth="1"/>
    <col min="521" max="767" width="8.8984375" style="112"/>
    <col min="768" max="768" width="3.296875" style="112" customWidth="1"/>
    <col min="769" max="769" width="30.3984375" style="112" customWidth="1"/>
    <col min="770" max="770" width="27.3984375" style="112" customWidth="1"/>
    <col min="771" max="771" width="12.296875" style="112" customWidth="1"/>
    <col min="772" max="772" width="10.69921875" style="112" customWidth="1"/>
    <col min="773" max="773" width="12.59765625" style="112" customWidth="1"/>
    <col min="774" max="774" width="8.59765625" style="112" customWidth="1"/>
    <col min="775" max="775" width="17.296875" style="112" customWidth="1"/>
    <col min="776" max="776" width="3.09765625" style="112" customWidth="1"/>
    <col min="777" max="1023" width="8.8984375" style="112"/>
    <col min="1024" max="1024" width="3.296875" style="112" customWidth="1"/>
    <col min="1025" max="1025" width="30.3984375" style="112" customWidth="1"/>
    <col min="1026" max="1026" width="27.3984375" style="112" customWidth="1"/>
    <col min="1027" max="1027" width="12.296875" style="112" customWidth="1"/>
    <col min="1028" max="1028" width="10.69921875" style="112" customWidth="1"/>
    <col min="1029" max="1029" width="12.59765625" style="112" customWidth="1"/>
    <col min="1030" max="1030" width="8.59765625" style="112" customWidth="1"/>
    <col min="1031" max="1031" width="17.296875" style="112" customWidth="1"/>
    <col min="1032" max="1032" width="3.09765625" style="112" customWidth="1"/>
    <col min="1033" max="1279" width="8.8984375" style="112"/>
    <col min="1280" max="1280" width="3.296875" style="112" customWidth="1"/>
    <col min="1281" max="1281" width="30.3984375" style="112" customWidth="1"/>
    <col min="1282" max="1282" width="27.3984375" style="112" customWidth="1"/>
    <col min="1283" max="1283" width="12.296875" style="112" customWidth="1"/>
    <col min="1284" max="1284" width="10.69921875" style="112" customWidth="1"/>
    <col min="1285" max="1285" width="12.59765625" style="112" customWidth="1"/>
    <col min="1286" max="1286" width="8.59765625" style="112" customWidth="1"/>
    <col min="1287" max="1287" width="17.296875" style="112" customWidth="1"/>
    <col min="1288" max="1288" width="3.09765625" style="112" customWidth="1"/>
    <col min="1289" max="1535" width="8.8984375" style="112"/>
    <col min="1536" max="1536" width="3.296875" style="112" customWidth="1"/>
    <col min="1537" max="1537" width="30.3984375" style="112" customWidth="1"/>
    <col min="1538" max="1538" width="27.3984375" style="112" customWidth="1"/>
    <col min="1539" max="1539" width="12.296875" style="112" customWidth="1"/>
    <col min="1540" max="1540" width="10.69921875" style="112" customWidth="1"/>
    <col min="1541" max="1541" width="12.59765625" style="112" customWidth="1"/>
    <col min="1542" max="1542" width="8.59765625" style="112" customWidth="1"/>
    <col min="1543" max="1543" width="17.296875" style="112" customWidth="1"/>
    <col min="1544" max="1544" width="3.09765625" style="112" customWidth="1"/>
    <col min="1545" max="1791" width="8.8984375" style="112"/>
    <col min="1792" max="1792" width="3.296875" style="112" customWidth="1"/>
    <col min="1793" max="1793" width="30.3984375" style="112" customWidth="1"/>
    <col min="1794" max="1794" width="27.3984375" style="112" customWidth="1"/>
    <col min="1795" max="1795" width="12.296875" style="112" customWidth="1"/>
    <col min="1796" max="1796" width="10.69921875" style="112" customWidth="1"/>
    <col min="1797" max="1797" width="12.59765625" style="112" customWidth="1"/>
    <col min="1798" max="1798" width="8.59765625" style="112" customWidth="1"/>
    <col min="1799" max="1799" width="17.296875" style="112" customWidth="1"/>
    <col min="1800" max="1800" width="3.09765625" style="112" customWidth="1"/>
    <col min="1801" max="2047" width="8.8984375" style="112"/>
    <col min="2048" max="2048" width="3.296875" style="112" customWidth="1"/>
    <col min="2049" max="2049" width="30.3984375" style="112" customWidth="1"/>
    <col min="2050" max="2050" width="27.3984375" style="112" customWidth="1"/>
    <col min="2051" max="2051" width="12.296875" style="112" customWidth="1"/>
    <col min="2052" max="2052" width="10.69921875" style="112" customWidth="1"/>
    <col min="2053" max="2053" width="12.59765625" style="112" customWidth="1"/>
    <col min="2054" max="2054" width="8.59765625" style="112" customWidth="1"/>
    <col min="2055" max="2055" width="17.296875" style="112" customWidth="1"/>
    <col min="2056" max="2056" width="3.09765625" style="112" customWidth="1"/>
    <col min="2057" max="2303" width="8.8984375" style="112"/>
    <col min="2304" max="2304" width="3.296875" style="112" customWidth="1"/>
    <col min="2305" max="2305" width="30.3984375" style="112" customWidth="1"/>
    <col min="2306" max="2306" width="27.3984375" style="112" customWidth="1"/>
    <col min="2307" max="2307" width="12.296875" style="112" customWidth="1"/>
    <col min="2308" max="2308" width="10.69921875" style="112" customWidth="1"/>
    <col min="2309" max="2309" width="12.59765625" style="112" customWidth="1"/>
    <col min="2310" max="2310" width="8.59765625" style="112" customWidth="1"/>
    <col min="2311" max="2311" width="17.296875" style="112" customWidth="1"/>
    <col min="2312" max="2312" width="3.09765625" style="112" customWidth="1"/>
    <col min="2313" max="2559" width="8.8984375" style="112"/>
    <col min="2560" max="2560" width="3.296875" style="112" customWidth="1"/>
    <col min="2561" max="2561" width="30.3984375" style="112" customWidth="1"/>
    <col min="2562" max="2562" width="27.3984375" style="112" customWidth="1"/>
    <col min="2563" max="2563" width="12.296875" style="112" customWidth="1"/>
    <col min="2564" max="2564" width="10.69921875" style="112" customWidth="1"/>
    <col min="2565" max="2565" width="12.59765625" style="112" customWidth="1"/>
    <col min="2566" max="2566" width="8.59765625" style="112" customWidth="1"/>
    <col min="2567" max="2567" width="17.296875" style="112" customWidth="1"/>
    <col min="2568" max="2568" width="3.09765625" style="112" customWidth="1"/>
    <col min="2569" max="2815" width="8.8984375" style="112"/>
    <col min="2816" max="2816" width="3.296875" style="112" customWidth="1"/>
    <col min="2817" max="2817" width="30.3984375" style="112" customWidth="1"/>
    <col min="2818" max="2818" width="27.3984375" style="112" customWidth="1"/>
    <col min="2819" max="2819" width="12.296875" style="112" customWidth="1"/>
    <col min="2820" max="2820" width="10.69921875" style="112" customWidth="1"/>
    <col min="2821" max="2821" width="12.59765625" style="112" customWidth="1"/>
    <col min="2822" max="2822" width="8.59765625" style="112" customWidth="1"/>
    <col min="2823" max="2823" width="17.296875" style="112" customWidth="1"/>
    <col min="2824" max="2824" width="3.09765625" style="112" customWidth="1"/>
    <col min="2825" max="3071" width="8.8984375" style="112"/>
    <col min="3072" max="3072" width="3.296875" style="112" customWidth="1"/>
    <col min="3073" max="3073" width="30.3984375" style="112" customWidth="1"/>
    <col min="3074" max="3074" width="27.3984375" style="112" customWidth="1"/>
    <col min="3075" max="3075" width="12.296875" style="112" customWidth="1"/>
    <col min="3076" max="3076" width="10.69921875" style="112" customWidth="1"/>
    <col min="3077" max="3077" width="12.59765625" style="112" customWidth="1"/>
    <col min="3078" max="3078" width="8.59765625" style="112" customWidth="1"/>
    <col min="3079" max="3079" width="17.296875" style="112" customWidth="1"/>
    <col min="3080" max="3080" width="3.09765625" style="112" customWidth="1"/>
    <col min="3081" max="3327" width="8.8984375" style="112"/>
    <col min="3328" max="3328" width="3.296875" style="112" customWidth="1"/>
    <col min="3329" max="3329" width="30.3984375" style="112" customWidth="1"/>
    <col min="3330" max="3330" width="27.3984375" style="112" customWidth="1"/>
    <col min="3331" max="3331" width="12.296875" style="112" customWidth="1"/>
    <col min="3332" max="3332" width="10.69921875" style="112" customWidth="1"/>
    <col min="3333" max="3333" width="12.59765625" style="112" customWidth="1"/>
    <col min="3334" max="3334" width="8.59765625" style="112" customWidth="1"/>
    <col min="3335" max="3335" width="17.296875" style="112" customWidth="1"/>
    <col min="3336" max="3336" width="3.09765625" style="112" customWidth="1"/>
    <col min="3337" max="3583" width="8.8984375" style="112"/>
    <col min="3584" max="3584" width="3.296875" style="112" customWidth="1"/>
    <col min="3585" max="3585" width="30.3984375" style="112" customWidth="1"/>
    <col min="3586" max="3586" width="27.3984375" style="112" customWidth="1"/>
    <col min="3587" max="3587" width="12.296875" style="112" customWidth="1"/>
    <col min="3588" max="3588" width="10.69921875" style="112" customWidth="1"/>
    <col min="3589" max="3589" width="12.59765625" style="112" customWidth="1"/>
    <col min="3590" max="3590" width="8.59765625" style="112" customWidth="1"/>
    <col min="3591" max="3591" width="17.296875" style="112" customWidth="1"/>
    <col min="3592" max="3592" width="3.09765625" style="112" customWidth="1"/>
    <col min="3593" max="3839" width="8.8984375" style="112"/>
    <col min="3840" max="3840" width="3.296875" style="112" customWidth="1"/>
    <col min="3841" max="3841" width="30.3984375" style="112" customWidth="1"/>
    <col min="3842" max="3842" width="27.3984375" style="112" customWidth="1"/>
    <col min="3843" max="3843" width="12.296875" style="112" customWidth="1"/>
    <col min="3844" max="3844" width="10.69921875" style="112" customWidth="1"/>
    <col min="3845" max="3845" width="12.59765625" style="112" customWidth="1"/>
    <col min="3846" max="3846" width="8.59765625" style="112" customWidth="1"/>
    <col min="3847" max="3847" width="17.296875" style="112" customWidth="1"/>
    <col min="3848" max="3848" width="3.09765625" style="112" customWidth="1"/>
    <col min="3849" max="4095" width="8.8984375" style="112"/>
    <col min="4096" max="4096" width="3.296875" style="112" customWidth="1"/>
    <col min="4097" max="4097" width="30.3984375" style="112" customWidth="1"/>
    <col min="4098" max="4098" width="27.3984375" style="112" customWidth="1"/>
    <col min="4099" max="4099" width="12.296875" style="112" customWidth="1"/>
    <col min="4100" max="4100" width="10.69921875" style="112" customWidth="1"/>
    <col min="4101" max="4101" width="12.59765625" style="112" customWidth="1"/>
    <col min="4102" max="4102" width="8.59765625" style="112" customWidth="1"/>
    <col min="4103" max="4103" width="17.296875" style="112" customWidth="1"/>
    <col min="4104" max="4104" width="3.09765625" style="112" customWidth="1"/>
    <col min="4105" max="4351" width="8.8984375" style="112"/>
    <col min="4352" max="4352" width="3.296875" style="112" customWidth="1"/>
    <col min="4353" max="4353" width="30.3984375" style="112" customWidth="1"/>
    <col min="4354" max="4354" width="27.3984375" style="112" customWidth="1"/>
    <col min="4355" max="4355" width="12.296875" style="112" customWidth="1"/>
    <col min="4356" max="4356" width="10.69921875" style="112" customWidth="1"/>
    <col min="4357" max="4357" width="12.59765625" style="112" customWidth="1"/>
    <col min="4358" max="4358" width="8.59765625" style="112" customWidth="1"/>
    <col min="4359" max="4359" width="17.296875" style="112" customWidth="1"/>
    <col min="4360" max="4360" width="3.09765625" style="112" customWidth="1"/>
    <col min="4361" max="4607" width="8.8984375" style="112"/>
    <col min="4608" max="4608" width="3.296875" style="112" customWidth="1"/>
    <col min="4609" max="4609" width="30.3984375" style="112" customWidth="1"/>
    <col min="4610" max="4610" width="27.3984375" style="112" customWidth="1"/>
    <col min="4611" max="4611" width="12.296875" style="112" customWidth="1"/>
    <col min="4612" max="4612" width="10.69921875" style="112" customWidth="1"/>
    <col min="4613" max="4613" width="12.59765625" style="112" customWidth="1"/>
    <col min="4614" max="4614" width="8.59765625" style="112" customWidth="1"/>
    <col min="4615" max="4615" width="17.296875" style="112" customWidth="1"/>
    <col min="4616" max="4616" width="3.09765625" style="112" customWidth="1"/>
    <col min="4617" max="4863" width="8.8984375" style="112"/>
    <col min="4864" max="4864" width="3.296875" style="112" customWidth="1"/>
    <col min="4865" max="4865" width="30.3984375" style="112" customWidth="1"/>
    <col min="4866" max="4866" width="27.3984375" style="112" customWidth="1"/>
    <col min="4867" max="4867" width="12.296875" style="112" customWidth="1"/>
    <col min="4868" max="4868" width="10.69921875" style="112" customWidth="1"/>
    <col min="4869" max="4869" width="12.59765625" style="112" customWidth="1"/>
    <col min="4870" max="4870" width="8.59765625" style="112" customWidth="1"/>
    <col min="4871" max="4871" width="17.296875" style="112" customWidth="1"/>
    <col min="4872" max="4872" width="3.09765625" style="112" customWidth="1"/>
    <col min="4873" max="5119" width="8.8984375" style="112"/>
    <col min="5120" max="5120" width="3.296875" style="112" customWidth="1"/>
    <col min="5121" max="5121" width="30.3984375" style="112" customWidth="1"/>
    <col min="5122" max="5122" width="27.3984375" style="112" customWidth="1"/>
    <col min="5123" max="5123" width="12.296875" style="112" customWidth="1"/>
    <col min="5124" max="5124" width="10.69921875" style="112" customWidth="1"/>
    <col min="5125" max="5125" width="12.59765625" style="112" customWidth="1"/>
    <col min="5126" max="5126" width="8.59765625" style="112" customWidth="1"/>
    <col min="5127" max="5127" width="17.296875" style="112" customWidth="1"/>
    <col min="5128" max="5128" width="3.09765625" style="112" customWidth="1"/>
    <col min="5129" max="5375" width="8.8984375" style="112"/>
    <col min="5376" max="5376" width="3.296875" style="112" customWidth="1"/>
    <col min="5377" max="5377" width="30.3984375" style="112" customWidth="1"/>
    <col min="5378" max="5378" width="27.3984375" style="112" customWidth="1"/>
    <col min="5379" max="5379" width="12.296875" style="112" customWidth="1"/>
    <col min="5380" max="5380" width="10.69921875" style="112" customWidth="1"/>
    <col min="5381" max="5381" width="12.59765625" style="112" customWidth="1"/>
    <col min="5382" max="5382" width="8.59765625" style="112" customWidth="1"/>
    <col min="5383" max="5383" width="17.296875" style="112" customWidth="1"/>
    <col min="5384" max="5384" width="3.09765625" style="112" customWidth="1"/>
    <col min="5385" max="5631" width="8.8984375" style="112"/>
    <col min="5632" max="5632" width="3.296875" style="112" customWidth="1"/>
    <col min="5633" max="5633" width="30.3984375" style="112" customWidth="1"/>
    <col min="5634" max="5634" width="27.3984375" style="112" customWidth="1"/>
    <col min="5635" max="5635" width="12.296875" style="112" customWidth="1"/>
    <col min="5636" max="5636" width="10.69921875" style="112" customWidth="1"/>
    <col min="5637" max="5637" width="12.59765625" style="112" customWidth="1"/>
    <col min="5638" max="5638" width="8.59765625" style="112" customWidth="1"/>
    <col min="5639" max="5639" width="17.296875" style="112" customWidth="1"/>
    <col min="5640" max="5640" width="3.09765625" style="112" customWidth="1"/>
    <col min="5641" max="5887" width="8.8984375" style="112"/>
    <col min="5888" max="5888" width="3.296875" style="112" customWidth="1"/>
    <col min="5889" max="5889" width="30.3984375" style="112" customWidth="1"/>
    <col min="5890" max="5890" width="27.3984375" style="112" customWidth="1"/>
    <col min="5891" max="5891" width="12.296875" style="112" customWidth="1"/>
    <col min="5892" max="5892" width="10.69921875" style="112" customWidth="1"/>
    <col min="5893" max="5893" width="12.59765625" style="112" customWidth="1"/>
    <col min="5894" max="5894" width="8.59765625" style="112" customWidth="1"/>
    <col min="5895" max="5895" width="17.296875" style="112" customWidth="1"/>
    <col min="5896" max="5896" width="3.09765625" style="112" customWidth="1"/>
    <col min="5897" max="6143" width="8.8984375" style="112"/>
    <col min="6144" max="6144" width="3.296875" style="112" customWidth="1"/>
    <col min="6145" max="6145" width="30.3984375" style="112" customWidth="1"/>
    <col min="6146" max="6146" width="27.3984375" style="112" customWidth="1"/>
    <col min="6147" max="6147" width="12.296875" style="112" customWidth="1"/>
    <col min="6148" max="6148" width="10.69921875" style="112" customWidth="1"/>
    <col min="6149" max="6149" width="12.59765625" style="112" customWidth="1"/>
    <col min="6150" max="6150" width="8.59765625" style="112" customWidth="1"/>
    <col min="6151" max="6151" width="17.296875" style="112" customWidth="1"/>
    <col min="6152" max="6152" width="3.09765625" style="112" customWidth="1"/>
    <col min="6153" max="6399" width="8.8984375" style="112"/>
    <col min="6400" max="6400" width="3.296875" style="112" customWidth="1"/>
    <col min="6401" max="6401" width="30.3984375" style="112" customWidth="1"/>
    <col min="6402" max="6402" width="27.3984375" style="112" customWidth="1"/>
    <col min="6403" max="6403" width="12.296875" style="112" customWidth="1"/>
    <col min="6404" max="6404" width="10.69921875" style="112" customWidth="1"/>
    <col min="6405" max="6405" width="12.59765625" style="112" customWidth="1"/>
    <col min="6406" max="6406" width="8.59765625" style="112" customWidth="1"/>
    <col min="6407" max="6407" width="17.296875" style="112" customWidth="1"/>
    <col min="6408" max="6408" width="3.09765625" style="112" customWidth="1"/>
    <col min="6409" max="6655" width="8.8984375" style="112"/>
    <col min="6656" max="6656" width="3.296875" style="112" customWidth="1"/>
    <col min="6657" max="6657" width="30.3984375" style="112" customWidth="1"/>
    <col min="6658" max="6658" width="27.3984375" style="112" customWidth="1"/>
    <col min="6659" max="6659" width="12.296875" style="112" customWidth="1"/>
    <col min="6660" max="6660" width="10.69921875" style="112" customWidth="1"/>
    <col min="6661" max="6661" width="12.59765625" style="112" customWidth="1"/>
    <col min="6662" max="6662" width="8.59765625" style="112" customWidth="1"/>
    <col min="6663" max="6663" width="17.296875" style="112" customWidth="1"/>
    <col min="6664" max="6664" width="3.09765625" style="112" customWidth="1"/>
    <col min="6665" max="6911" width="8.8984375" style="112"/>
    <col min="6912" max="6912" width="3.296875" style="112" customWidth="1"/>
    <col min="6913" max="6913" width="30.3984375" style="112" customWidth="1"/>
    <col min="6914" max="6914" width="27.3984375" style="112" customWidth="1"/>
    <col min="6915" max="6915" width="12.296875" style="112" customWidth="1"/>
    <col min="6916" max="6916" width="10.69921875" style="112" customWidth="1"/>
    <col min="6917" max="6917" width="12.59765625" style="112" customWidth="1"/>
    <col min="6918" max="6918" width="8.59765625" style="112" customWidth="1"/>
    <col min="6919" max="6919" width="17.296875" style="112" customWidth="1"/>
    <col min="6920" max="6920" width="3.09765625" style="112" customWidth="1"/>
    <col min="6921" max="7167" width="8.8984375" style="112"/>
    <col min="7168" max="7168" width="3.296875" style="112" customWidth="1"/>
    <col min="7169" max="7169" width="30.3984375" style="112" customWidth="1"/>
    <col min="7170" max="7170" width="27.3984375" style="112" customWidth="1"/>
    <col min="7171" max="7171" width="12.296875" style="112" customWidth="1"/>
    <col min="7172" max="7172" width="10.69921875" style="112" customWidth="1"/>
    <col min="7173" max="7173" width="12.59765625" style="112" customWidth="1"/>
    <col min="7174" max="7174" width="8.59765625" style="112" customWidth="1"/>
    <col min="7175" max="7175" width="17.296875" style="112" customWidth="1"/>
    <col min="7176" max="7176" width="3.09765625" style="112" customWidth="1"/>
    <col min="7177" max="7423" width="8.8984375" style="112"/>
    <col min="7424" max="7424" width="3.296875" style="112" customWidth="1"/>
    <col min="7425" max="7425" width="30.3984375" style="112" customWidth="1"/>
    <col min="7426" max="7426" width="27.3984375" style="112" customWidth="1"/>
    <col min="7427" max="7427" width="12.296875" style="112" customWidth="1"/>
    <col min="7428" max="7428" width="10.69921875" style="112" customWidth="1"/>
    <col min="7429" max="7429" width="12.59765625" style="112" customWidth="1"/>
    <col min="7430" max="7430" width="8.59765625" style="112" customWidth="1"/>
    <col min="7431" max="7431" width="17.296875" style="112" customWidth="1"/>
    <col min="7432" max="7432" width="3.09765625" style="112" customWidth="1"/>
    <col min="7433" max="7679" width="8.8984375" style="112"/>
    <col min="7680" max="7680" width="3.296875" style="112" customWidth="1"/>
    <col min="7681" max="7681" width="30.3984375" style="112" customWidth="1"/>
    <col min="7682" max="7682" width="27.3984375" style="112" customWidth="1"/>
    <col min="7683" max="7683" width="12.296875" style="112" customWidth="1"/>
    <col min="7684" max="7684" width="10.69921875" style="112" customWidth="1"/>
    <col min="7685" max="7685" width="12.59765625" style="112" customWidth="1"/>
    <col min="7686" max="7686" width="8.59765625" style="112" customWidth="1"/>
    <col min="7687" max="7687" width="17.296875" style="112" customWidth="1"/>
    <col min="7688" max="7688" width="3.09765625" style="112" customWidth="1"/>
    <col min="7689" max="7935" width="8.8984375" style="112"/>
    <col min="7936" max="7936" width="3.296875" style="112" customWidth="1"/>
    <col min="7937" max="7937" width="30.3984375" style="112" customWidth="1"/>
    <col min="7938" max="7938" width="27.3984375" style="112" customWidth="1"/>
    <col min="7939" max="7939" width="12.296875" style="112" customWidth="1"/>
    <col min="7940" max="7940" width="10.69921875" style="112" customWidth="1"/>
    <col min="7941" max="7941" width="12.59765625" style="112" customWidth="1"/>
    <col min="7942" max="7942" width="8.59765625" style="112" customWidth="1"/>
    <col min="7943" max="7943" width="17.296875" style="112" customWidth="1"/>
    <col min="7944" max="7944" width="3.09765625" style="112" customWidth="1"/>
    <col min="7945" max="8191" width="8.8984375" style="112"/>
    <col min="8192" max="8192" width="3.296875" style="112" customWidth="1"/>
    <col min="8193" max="8193" width="30.3984375" style="112" customWidth="1"/>
    <col min="8194" max="8194" width="27.3984375" style="112" customWidth="1"/>
    <col min="8195" max="8195" width="12.296875" style="112" customWidth="1"/>
    <col min="8196" max="8196" width="10.69921875" style="112" customWidth="1"/>
    <col min="8197" max="8197" width="12.59765625" style="112" customWidth="1"/>
    <col min="8198" max="8198" width="8.59765625" style="112" customWidth="1"/>
    <col min="8199" max="8199" width="17.296875" style="112" customWidth="1"/>
    <col min="8200" max="8200" width="3.09765625" style="112" customWidth="1"/>
    <col min="8201" max="8447" width="8.8984375" style="112"/>
    <col min="8448" max="8448" width="3.296875" style="112" customWidth="1"/>
    <col min="8449" max="8449" width="30.3984375" style="112" customWidth="1"/>
    <col min="8450" max="8450" width="27.3984375" style="112" customWidth="1"/>
    <col min="8451" max="8451" width="12.296875" style="112" customWidth="1"/>
    <col min="8452" max="8452" width="10.69921875" style="112" customWidth="1"/>
    <col min="8453" max="8453" width="12.59765625" style="112" customWidth="1"/>
    <col min="8454" max="8454" width="8.59765625" style="112" customWidth="1"/>
    <col min="8455" max="8455" width="17.296875" style="112" customWidth="1"/>
    <col min="8456" max="8456" width="3.09765625" style="112" customWidth="1"/>
    <col min="8457" max="8703" width="8.8984375" style="112"/>
    <col min="8704" max="8704" width="3.296875" style="112" customWidth="1"/>
    <col min="8705" max="8705" width="30.3984375" style="112" customWidth="1"/>
    <col min="8706" max="8706" width="27.3984375" style="112" customWidth="1"/>
    <col min="8707" max="8707" width="12.296875" style="112" customWidth="1"/>
    <col min="8708" max="8708" width="10.69921875" style="112" customWidth="1"/>
    <col min="8709" max="8709" width="12.59765625" style="112" customWidth="1"/>
    <col min="8710" max="8710" width="8.59765625" style="112" customWidth="1"/>
    <col min="8711" max="8711" width="17.296875" style="112" customWidth="1"/>
    <col min="8712" max="8712" width="3.09765625" style="112" customWidth="1"/>
    <col min="8713" max="8959" width="8.8984375" style="112"/>
    <col min="8960" max="8960" width="3.296875" style="112" customWidth="1"/>
    <col min="8961" max="8961" width="30.3984375" style="112" customWidth="1"/>
    <col min="8962" max="8962" width="27.3984375" style="112" customWidth="1"/>
    <col min="8963" max="8963" width="12.296875" style="112" customWidth="1"/>
    <col min="8964" max="8964" width="10.69921875" style="112" customWidth="1"/>
    <col min="8965" max="8965" width="12.59765625" style="112" customWidth="1"/>
    <col min="8966" max="8966" width="8.59765625" style="112" customWidth="1"/>
    <col min="8967" max="8967" width="17.296875" style="112" customWidth="1"/>
    <col min="8968" max="8968" width="3.09765625" style="112" customWidth="1"/>
    <col min="8969" max="9215" width="8.8984375" style="112"/>
    <col min="9216" max="9216" width="3.296875" style="112" customWidth="1"/>
    <col min="9217" max="9217" width="30.3984375" style="112" customWidth="1"/>
    <col min="9218" max="9218" width="27.3984375" style="112" customWidth="1"/>
    <col min="9219" max="9219" width="12.296875" style="112" customWidth="1"/>
    <col min="9220" max="9220" width="10.69921875" style="112" customWidth="1"/>
    <col min="9221" max="9221" width="12.59765625" style="112" customWidth="1"/>
    <col min="9222" max="9222" width="8.59765625" style="112" customWidth="1"/>
    <col min="9223" max="9223" width="17.296875" style="112" customWidth="1"/>
    <col min="9224" max="9224" width="3.09765625" style="112" customWidth="1"/>
    <col min="9225" max="9471" width="8.8984375" style="112"/>
    <col min="9472" max="9472" width="3.296875" style="112" customWidth="1"/>
    <col min="9473" max="9473" width="30.3984375" style="112" customWidth="1"/>
    <col min="9474" max="9474" width="27.3984375" style="112" customWidth="1"/>
    <col min="9475" max="9475" width="12.296875" style="112" customWidth="1"/>
    <col min="9476" max="9476" width="10.69921875" style="112" customWidth="1"/>
    <col min="9477" max="9477" width="12.59765625" style="112" customWidth="1"/>
    <col min="9478" max="9478" width="8.59765625" style="112" customWidth="1"/>
    <col min="9479" max="9479" width="17.296875" style="112" customWidth="1"/>
    <col min="9480" max="9480" width="3.09765625" style="112" customWidth="1"/>
    <col min="9481" max="9727" width="8.8984375" style="112"/>
    <col min="9728" max="9728" width="3.296875" style="112" customWidth="1"/>
    <col min="9729" max="9729" width="30.3984375" style="112" customWidth="1"/>
    <col min="9730" max="9730" width="27.3984375" style="112" customWidth="1"/>
    <col min="9731" max="9731" width="12.296875" style="112" customWidth="1"/>
    <col min="9732" max="9732" width="10.69921875" style="112" customWidth="1"/>
    <col min="9733" max="9733" width="12.59765625" style="112" customWidth="1"/>
    <col min="9734" max="9734" width="8.59765625" style="112" customWidth="1"/>
    <col min="9735" max="9735" width="17.296875" style="112" customWidth="1"/>
    <col min="9736" max="9736" width="3.09765625" style="112" customWidth="1"/>
    <col min="9737" max="9983" width="8.8984375" style="112"/>
    <col min="9984" max="9984" width="3.296875" style="112" customWidth="1"/>
    <col min="9985" max="9985" width="30.3984375" style="112" customWidth="1"/>
    <col min="9986" max="9986" width="27.3984375" style="112" customWidth="1"/>
    <col min="9987" max="9987" width="12.296875" style="112" customWidth="1"/>
    <col min="9988" max="9988" width="10.69921875" style="112" customWidth="1"/>
    <col min="9989" max="9989" width="12.59765625" style="112" customWidth="1"/>
    <col min="9990" max="9990" width="8.59765625" style="112" customWidth="1"/>
    <col min="9991" max="9991" width="17.296875" style="112" customWidth="1"/>
    <col min="9992" max="9992" width="3.09765625" style="112" customWidth="1"/>
    <col min="9993" max="10239" width="8.8984375" style="112"/>
    <col min="10240" max="10240" width="3.296875" style="112" customWidth="1"/>
    <col min="10241" max="10241" width="30.3984375" style="112" customWidth="1"/>
    <col min="10242" max="10242" width="27.3984375" style="112" customWidth="1"/>
    <col min="10243" max="10243" width="12.296875" style="112" customWidth="1"/>
    <col min="10244" max="10244" width="10.69921875" style="112" customWidth="1"/>
    <col min="10245" max="10245" width="12.59765625" style="112" customWidth="1"/>
    <col min="10246" max="10246" width="8.59765625" style="112" customWidth="1"/>
    <col min="10247" max="10247" width="17.296875" style="112" customWidth="1"/>
    <col min="10248" max="10248" width="3.09765625" style="112" customWidth="1"/>
    <col min="10249" max="10495" width="8.8984375" style="112"/>
    <col min="10496" max="10496" width="3.296875" style="112" customWidth="1"/>
    <col min="10497" max="10497" width="30.3984375" style="112" customWidth="1"/>
    <col min="10498" max="10498" width="27.3984375" style="112" customWidth="1"/>
    <col min="10499" max="10499" width="12.296875" style="112" customWidth="1"/>
    <col min="10500" max="10500" width="10.69921875" style="112" customWidth="1"/>
    <col min="10501" max="10501" width="12.59765625" style="112" customWidth="1"/>
    <col min="10502" max="10502" width="8.59765625" style="112" customWidth="1"/>
    <col min="10503" max="10503" width="17.296875" style="112" customWidth="1"/>
    <col min="10504" max="10504" width="3.09765625" style="112" customWidth="1"/>
    <col min="10505" max="10751" width="8.8984375" style="112"/>
    <col min="10752" max="10752" width="3.296875" style="112" customWidth="1"/>
    <col min="10753" max="10753" width="30.3984375" style="112" customWidth="1"/>
    <col min="10754" max="10754" width="27.3984375" style="112" customWidth="1"/>
    <col min="10755" max="10755" width="12.296875" style="112" customWidth="1"/>
    <col min="10756" max="10756" width="10.69921875" style="112" customWidth="1"/>
    <col min="10757" max="10757" width="12.59765625" style="112" customWidth="1"/>
    <col min="10758" max="10758" width="8.59765625" style="112" customWidth="1"/>
    <col min="10759" max="10759" width="17.296875" style="112" customWidth="1"/>
    <col min="10760" max="10760" width="3.09765625" style="112" customWidth="1"/>
    <col min="10761" max="11007" width="8.8984375" style="112"/>
    <col min="11008" max="11008" width="3.296875" style="112" customWidth="1"/>
    <col min="11009" max="11009" width="30.3984375" style="112" customWidth="1"/>
    <col min="11010" max="11010" width="27.3984375" style="112" customWidth="1"/>
    <col min="11011" max="11011" width="12.296875" style="112" customWidth="1"/>
    <col min="11012" max="11012" width="10.69921875" style="112" customWidth="1"/>
    <col min="11013" max="11013" width="12.59765625" style="112" customWidth="1"/>
    <col min="11014" max="11014" width="8.59765625" style="112" customWidth="1"/>
    <col min="11015" max="11015" width="17.296875" style="112" customWidth="1"/>
    <col min="11016" max="11016" width="3.09765625" style="112" customWidth="1"/>
    <col min="11017" max="11263" width="8.8984375" style="112"/>
    <col min="11264" max="11264" width="3.296875" style="112" customWidth="1"/>
    <col min="11265" max="11265" width="30.3984375" style="112" customWidth="1"/>
    <col min="11266" max="11266" width="27.3984375" style="112" customWidth="1"/>
    <col min="11267" max="11267" width="12.296875" style="112" customWidth="1"/>
    <col min="11268" max="11268" width="10.69921875" style="112" customWidth="1"/>
    <col min="11269" max="11269" width="12.59765625" style="112" customWidth="1"/>
    <col min="11270" max="11270" width="8.59765625" style="112" customWidth="1"/>
    <col min="11271" max="11271" width="17.296875" style="112" customWidth="1"/>
    <col min="11272" max="11272" width="3.09765625" style="112" customWidth="1"/>
    <col min="11273" max="11519" width="8.8984375" style="112"/>
    <col min="11520" max="11520" width="3.296875" style="112" customWidth="1"/>
    <col min="11521" max="11521" width="30.3984375" style="112" customWidth="1"/>
    <col min="11522" max="11522" width="27.3984375" style="112" customWidth="1"/>
    <col min="11523" max="11523" width="12.296875" style="112" customWidth="1"/>
    <col min="11524" max="11524" width="10.69921875" style="112" customWidth="1"/>
    <col min="11525" max="11525" width="12.59765625" style="112" customWidth="1"/>
    <col min="11526" max="11526" width="8.59765625" style="112" customWidth="1"/>
    <col min="11527" max="11527" width="17.296875" style="112" customWidth="1"/>
    <col min="11528" max="11528" width="3.09765625" style="112" customWidth="1"/>
    <col min="11529" max="11775" width="8.8984375" style="112"/>
    <col min="11776" max="11776" width="3.296875" style="112" customWidth="1"/>
    <col min="11777" max="11777" width="30.3984375" style="112" customWidth="1"/>
    <col min="11778" max="11778" width="27.3984375" style="112" customWidth="1"/>
    <col min="11779" max="11779" width="12.296875" style="112" customWidth="1"/>
    <col min="11780" max="11780" width="10.69921875" style="112" customWidth="1"/>
    <col min="11781" max="11781" width="12.59765625" style="112" customWidth="1"/>
    <col min="11782" max="11782" width="8.59765625" style="112" customWidth="1"/>
    <col min="11783" max="11783" width="17.296875" style="112" customWidth="1"/>
    <col min="11784" max="11784" width="3.09765625" style="112" customWidth="1"/>
    <col min="11785" max="12031" width="8.8984375" style="112"/>
    <col min="12032" max="12032" width="3.296875" style="112" customWidth="1"/>
    <col min="12033" max="12033" width="30.3984375" style="112" customWidth="1"/>
    <col min="12034" max="12034" width="27.3984375" style="112" customWidth="1"/>
    <col min="12035" max="12035" width="12.296875" style="112" customWidth="1"/>
    <col min="12036" max="12036" width="10.69921875" style="112" customWidth="1"/>
    <col min="12037" max="12037" width="12.59765625" style="112" customWidth="1"/>
    <col min="12038" max="12038" width="8.59765625" style="112" customWidth="1"/>
    <col min="12039" max="12039" width="17.296875" style="112" customWidth="1"/>
    <col min="12040" max="12040" width="3.09765625" style="112" customWidth="1"/>
    <col min="12041" max="12287" width="8.8984375" style="112"/>
    <col min="12288" max="12288" width="3.296875" style="112" customWidth="1"/>
    <col min="12289" max="12289" width="30.3984375" style="112" customWidth="1"/>
    <col min="12290" max="12290" width="27.3984375" style="112" customWidth="1"/>
    <col min="12291" max="12291" width="12.296875" style="112" customWidth="1"/>
    <col min="12292" max="12292" width="10.69921875" style="112" customWidth="1"/>
    <col min="12293" max="12293" width="12.59765625" style="112" customWidth="1"/>
    <col min="12294" max="12294" width="8.59765625" style="112" customWidth="1"/>
    <col min="12295" max="12295" width="17.296875" style="112" customWidth="1"/>
    <col min="12296" max="12296" width="3.09765625" style="112" customWidth="1"/>
    <col min="12297" max="12543" width="8.8984375" style="112"/>
    <col min="12544" max="12544" width="3.296875" style="112" customWidth="1"/>
    <col min="12545" max="12545" width="30.3984375" style="112" customWidth="1"/>
    <col min="12546" max="12546" width="27.3984375" style="112" customWidth="1"/>
    <col min="12547" max="12547" width="12.296875" style="112" customWidth="1"/>
    <col min="12548" max="12548" width="10.69921875" style="112" customWidth="1"/>
    <col min="12549" max="12549" width="12.59765625" style="112" customWidth="1"/>
    <col min="12550" max="12550" width="8.59765625" style="112" customWidth="1"/>
    <col min="12551" max="12551" width="17.296875" style="112" customWidth="1"/>
    <col min="12552" max="12552" width="3.09765625" style="112" customWidth="1"/>
    <col min="12553" max="12799" width="8.8984375" style="112"/>
    <col min="12800" max="12800" width="3.296875" style="112" customWidth="1"/>
    <col min="12801" max="12801" width="30.3984375" style="112" customWidth="1"/>
    <col min="12802" max="12802" width="27.3984375" style="112" customWidth="1"/>
    <col min="12803" max="12803" width="12.296875" style="112" customWidth="1"/>
    <col min="12804" max="12804" width="10.69921875" style="112" customWidth="1"/>
    <col min="12805" max="12805" width="12.59765625" style="112" customWidth="1"/>
    <col min="12806" max="12806" width="8.59765625" style="112" customWidth="1"/>
    <col min="12807" max="12807" width="17.296875" style="112" customWidth="1"/>
    <col min="12808" max="12808" width="3.09765625" style="112" customWidth="1"/>
    <col min="12809" max="13055" width="8.8984375" style="112"/>
    <col min="13056" max="13056" width="3.296875" style="112" customWidth="1"/>
    <col min="13057" max="13057" width="30.3984375" style="112" customWidth="1"/>
    <col min="13058" max="13058" width="27.3984375" style="112" customWidth="1"/>
    <col min="13059" max="13059" width="12.296875" style="112" customWidth="1"/>
    <col min="13060" max="13060" width="10.69921875" style="112" customWidth="1"/>
    <col min="13061" max="13061" width="12.59765625" style="112" customWidth="1"/>
    <col min="13062" max="13062" width="8.59765625" style="112" customWidth="1"/>
    <col min="13063" max="13063" width="17.296875" style="112" customWidth="1"/>
    <col min="13064" max="13064" width="3.09765625" style="112" customWidth="1"/>
    <col min="13065" max="13311" width="8.8984375" style="112"/>
    <col min="13312" max="13312" width="3.296875" style="112" customWidth="1"/>
    <col min="13313" max="13313" width="30.3984375" style="112" customWidth="1"/>
    <col min="13314" max="13314" width="27.3984375" style="112" customWidth="1"/>
    <col min="13315" max="13315" width="12.296875" style="112" customWidth="1"/>
    <col min="13316" max="13316" width="10.69921875" style="112" customWidth="1"/>
    <col min="13317" max="13317" width="12.59765625" style="112" customWidth="1"/>
    <col min="13318" max="13318" width="8.59765625" style="112" customWidth="1"/>
    <col min="13319" max="13319" width="17.296875" style="112" customWidth="1"/>
    <col min="13320" max="13320" width="3.09765625" style="112" customWidth="1"/>
    <col min="13321" max="13567" width="8.8984375" style="112"/>
    <col min="13568" max="13568" width="3.296875" style="112" customWidth="1"/>
    <col min="13569" max="13569" width="30.3984375" style="112" customWidth="1"/>
    <col min="13570" max="13570" width="27.3984375" style="112" customWidth="1"/>
    <col min="13571" max="13571" width="12.296875" style="112" customWidth="1"/>
    <col min="13572" max="13572" width="10.69921875" style="112" customWidth="1"/>
    <col min="13573" max="13573" width="12.59765625" style="112" customWidth="1"/>
    <col min="13574" max="13574" width="8.59765625" style="112" customWidth="1"/>
    <col min="13575" max="13575" width="17.296875" style="112" customWidth="1"/>
    <col min="13576" max="13576" width="3.09765625" style="112" customWidth="1"/>
    <col min="13577" max="13823" width="8.8984375" style="112"/>
    <col min="13824" max="13824" width="3.296875" style="112" customWidth="1"/>
    <col min="13825" max="13825" width="30.3984375" style="112" customWidth="1"/>
    <col min="13826" max="13826" width="27.3984375" style="112" customWidth="1"/>
    <col min="13827" max="13827" width="12.296875" style="112" customWidth="1"/>
    <col min="13828" max="13828" width="10.69921875" style="112" customWidth="1"/>
    <col min="13829" max="13829" width="12.59765625" style="112" customWidth="1"/>
    <col min="13830" max="13830" width="8.59765625" style="112" customWidth="1"/>
    <col min="13831" max="13831" width="17.296875" style="112" customWidth="1"/>
    <col min="13832" max="13832" width="3.09765625" style="112" customWidth="1"/>
    <col min="13833" max="14079" width="8.8984375" style="112"/>
    <col min="14080" max="14080" width="3.296875" style="112" customWidth="1"/>
    <col min="14081" max="14081" width="30.3984375" style="112" customWidth="1"/>
    <col min="14082" max="14082" width="27.3984375" style="112" customWidth="1"/>
    <col min="14083" max="14083" width="12.296875" style="112" customWidth="1"/>
    <col min="14084" max="14084" width="10.69921875" style="112" customWidth="1"/>
    <col min="14085" max="14085" width="12.59765625" style="112" customWidth="1"/>
    <col min="14086" max="14086" width="8.59765625" style="112" customWidth="1"/>
    <col min="14087" max="14087" width="17.296875" style="112" customWidth="1"/>
    <col min="14088" max="14088" width="3.09765625" style="112" customWidth="1"/>
    <col min="14089" max="14335" width="8.8984375" style="112"/>
    <col min="14336" max="14336" width="3.296875" style="112" customWidth="1"/>
    <col min="14337" max="14337" width="30.3984375" style="112" customWidth="1"/>
    <col min="14338" max="14338" width="27.3984375" style="112" customWidth="1"/>
    <col min="14339" max="14339" width="12.296875" style="112" customWidth="1"/>
    <col min="14340" max="14340" width="10.69921875" style="112" customWidth="1"/>
    <col min="14341" max="14341" width="12.59765625" style="112" customWidth="1"/>
    <col min="14342" max="14342" width="8.59765625" style="112" customWidth="1"/>
    <col min="14343" max="14343" width="17.296875" style="112" customWidth="1"/>
    <col min="14344" max="14344" width="3.09765625" style="112" customWidth="1"/>
    <col min="14345" max="14591" width="8.8984375" style="112"/>
    <col min="14592" max="14592" width="3.296875" style="112" customWidth="1"/>
    <col min="14593" max="14593" width="30.3984375" style="112" customWidth="1"/>
    <col min="14594" max="14594" width="27.3984375" style="112" customWidth="1"/>
    <col min="14595" max="14595" width="12.296875" style="112" customWidth="1"/>
    <col min="14596" max="14596" width="10.69921875" style="112" customWidth="1"/>
    <col min="14597" max="14597" width="12.59765625" style="112" customWidth="1"/>
    <col min="14598" max="14598" width="8.59765625" style="112" customWidth="1"/>
    <col min="14599" max="14599" width="17.296875" style="112" customWidth="1"/>
    <col min="14600" max="14600" width="3.09765625" style="112" customWidth="1"/>
    <col min="14601" max="14847" width="8.8984375" style="112"/>
    <col min="14848" max="14848" width="3.296875" style="112" customWidth="1"/>
    <col min="14849" max="14849" width="30.3984375" style="112" customWidth="1"/>
    <col min="14850" max="14850" width="27.3984375" style="112" customWidth="1"/>
    <col min="14851" max="14851" width="12.296875" style="112" customWidth="1"/>
    <col min="14852" max="14852" width="10.69921875" style="112" customWidth="1"/>
    <col min="14853" max="14853" width="12.59765625" style="112" customWidth="1"/>
    <col min="14854" max="14854" width="8.59765625" style="112" customWidth="1"/>
    <col min="14855" max="14855" width="17.296875" style="112" customWidth="1"/>
    <col min="14856" max="14856" width="3.09765625" style="112" customWidth="1"/>
    <col min="14857" max="15103" width="8.8984375" style="112"/>
    <col min="15104" max="15104" width="3.296875" style="112" customWidth="1"/>
    <col min="15105" max="15105" width="30.3984375" style="112" customWidth="1"/>
    <col min="15106" max="15106" width="27.3984375" style="112" customWidth="1"/>
    <col min="15107" max="15107" width="12.296875" style="112" customWidth="1"/>
    <col min="15108" max="15108" width="10.69921875" style="112" customWidth="1"/>
    <col min="15109" max="15109" width="12.59765625" style="112" customWidth="1"/>
    <col min="15110" max="15110" width="8.59765625" style="112" customWidth="1"/>
    <col min="15111" max="15111" width="17.296875" style="112" customWidth="1"/>
    <col min="15112" max="15112" width="3.09765625" style="112" customWidth="1"/>
    <col min="15113" max="15359" width="8.8984375" style="112"/>
    <col min="15360" max="15360" width="3.296875" style="112" customWidth="1"/>
    <col min="15361" max="15361" width="30.3984375" style="112" customWidth="1"/>
    <col min="15362" max="15362" width="27.3984375" style="112" customWidth="1"/>
    <col min="15363" max="15363" width="12.296875" style="112" customWidth="1"/>
    <col min="15364" max="15364" width="10.69921875" style="112" customWidth="1"/>
    <col min="15365" max="15365" width="12.59765625" style="112" customWidth="1"/>
    <col min="15366" max="15366" width="8.59765625" style="112" customWidth="1"/>
    <col min="15367" max="15367" width="17.296875" style="112" customWidth="1"/>
    <col min="15368" max="15368" width="3.09765625" style="112" customWidth="1"/>
    <col min="15369" max="15615" width="8.8984375" style="112"/>
    <col min="15616" max="15616" width="3.296875" style="112" customWidth="1"/>
    <col min="15617" max="15617" width="30.3984375" style="112" customWidth="1"/>
    <col min="15618" max="15618" width="27.3984375" style="112" customWidth="1"/>
    <col min="15619" max="15619" width="12.296875" style="112" customWidth="1"/>
    <col min="15620" max="15620" width="10.69921875" style="112" customWidth="1"/>
    <col min="15621" max="15621" width="12.59765625" style="112" customWidth="1"/>
    <col min="15622" max="15622" width="8.59765625" style="112" customWidth="1"/>
    <col min="15623" max="15623" width="17.296875" style="112" customWidth="1"/>
    <col min="15624" max="15624" width="3.09765625" style="112" customWidth="1"/>
    <col min="15625" max="15871" width="8.8984375" style="112"/>
    <col min="15872" max="15872" width="3.296875" style="112" customWidth="1"/>
    <col min="15873" max="15873" width="30.3984375" style="112" customWidth="1"/>
    <col min="15874" max="15874" width="27.3984375" style="112" customWidth="1"/>
    <col min="15875" max="15875" width="12.296875" style="112" customWidth="1"/>
    <col min="15876" max="15876" width="10.69921875" style="112" customWidth="1"/>
    <col min="15877" max="15877" width="12.59765625" style="112" customWidth="1"/>
    <col min="15878" max="15878" width="8.59765625" style="112" customWidth="1"/>
    <col min="15879" max="15879" width="17.296875" style="112" customWidth="1"/>
    <col min="15880" max="15880" width="3.09765625" style="112" customWidth="1"/>
    <col min="15881" max="16127" width="8.8984375" style="112"/>
    <col min="16128" max="16128" width="3.296875" style="112" customWidth="1"/>
    <col min="16129" max="16129" width="30.3984375" style="112" customWidth="1"/>
    <col min="16130" max="16130" width="27.3984375" style="112" customWidth="1"/>
    <col min="16131" max="16131" width="12.296875" style="112" customWidth="1"/>
    <col min="16132" max="16132" width="10.69921875" style="112" customWidth="1"/>
    <col min="16133" max="16133" width="12.59765625" style="112" customWidth="1"/>
    <col min="16134" max="16134" width="8.59765625" style="112" customWidth="1"/>
    <col min="16135" max="16135" width="17.296875" style="112" customWidth="1"/>
    <col min="16136" max="16136" width="3.09765625" style="112" customWidth="1"/>
    <col min="16137" max="16384" width="8.8984375" style="112"/>
  </cols>
  <sheetData>
    <row r="1" spans="1:9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9" ht="15.7" customHeight="1" x14ac:dyDescent="0.25">
      <c r="B2" s="113">
        <v>43191</v>
      </c>
    </row>
    <row r="3" spans="1:9" ht="15.7" customHeight="1" x14ac:dyDescent="0.25">
      <c r="B3" s="113"/>
    </row>
    <row r="4" spans="1:9" ht="15" customHeight="1" x14ac:dyDescent="0.3">
      <c r="A4" s="131" t="s">
        <v>873</v>
      </c>
      <c r="C4" s="117" t="s">
        <v>201</v>
      </c>
      <c r="D4" s="117" t="s">
        <v>202</v>
      </c>
      <c r="E4" s="117" t="s">
        <v>203</v>
      </c>
      <c r="F4" s="228" t="s">
        <v>435</v>
      </c>
    </row>
    <row r="5" spans="1:9" ht="11.95" customHeight="1" x14ac:dyDescent="0.25">
      <c r="A5" s="132" t="s">
        <v>3</v>
      </c>
      <c r="B5" s="112" t="s">
        <v>4</v>
      </c>
      <c r="C5" s="125">
        <v>600</v>
      </c>
      <c r="D5" s="125"/>
      <c r="E5" s="125">
        <v>600</v>
      </c>
      <c r="F5" s="115" t="s">
        <v>5</v>
      </c>
      <c r="G5" s="243" t="s">
        <v>1155</v>
      </c>
    </row>
    <row r="6" spans="1:9" ht="11.95" customHeight="1" x14ac:dyDescent="0.25">
      <c r="A6" s="132" t="s">
        <v>3</v>
      </c>
      <c r="B6" s="112" t="s">
        <v>436</v>
      </c>
      <c r="C6" s="125">
        <v>231.88</v>
      </c>
      <c r="D6" s="125"/>
      <c r="E6" s="125">
        <v>231.88</v>
      </c>
      <c r="F6" s="115">
        <v>203304</v>
      </c>
      <c r="G6" s="243" t="s">
        <v>1155</v>
      </c>
    </row>
    <row r="7" spans="1:9" ht="11.95" customHeight="1" x14ac:dyDescent="0.25">
      <c r="A7" s="132" t="s">
        <v>831</v>
      </c>
      <c r="B7" s="112" t="s">
        <v>1156</v>
      </c>
      <c r="C7" s="125">
        <v>220</v>
      </c>
      <c r="D7" s="125">
        <v>44</v>
      </c>
      <c r="E7" s="125">
        <v>264</v>
      </c>
      <c r="F7" s="115">
        <v>108772</v>
      </c>
      <c r="G7" s="244" t="s">
        <v>1157</v>
      </c>
    </row>
    <row r="8" spans="1:9" ht="11.95" customHeight="1" x14ac:dyDescent="0.25">
      <c r="A8" s="132" t="s">
        <v>444</v>
      </c>
      <c r="B8" s="112" t="s">
        <v>1158</v>
      </c>
      <c r="C8" s="125">
        <v>9.9</v>
      </c>
      <c r="D8" s="125">
        <v>1.98</v>
      </c>
      <c r="E8" s="125">
        <v>11.88</v>
      </c>
      <c r="F8" s="115">
        <v>108773</v>
      </c>
      <c r="G8" s="244" t="s">
        <v>1157</v>
      </c>
    </row>
    <row r="9" spans="1:9" ht="11.95" customHeight="1" x14ac:dyDescent="0.25">
      <c r="A9" s="132" t="s">
        <v>6</v>
      </c>
      <c r="B9" s="112" t="s">
        <v>1159</v>
      </c>
      <c r="C9" s="120">
        <v>22.17</v>
      </c>
      <c r="D9" s="120">
        <v>4.43</v>
      </c>
      <c r="E9" s="120">
        <v>26.6</v>
      </c>
      <c r="F9" s="115" t="s">
        <v>5</v>
      </c>
      <c r="G9" s="244" t="s">
        <v>1157</v>
      </c>
    </row>
    <row r="10" spans="1:9" ht="11.95" customHeight="1" x14ac:dyDescent="0.25">
      <c r="A10" s="132" t="s">
        <v>6</v>
      </c>
      <c r="B10" s="112" t="s">
        <v>1159</v>
      </c>
      <c r="C10" s="120">
        <v>41.8</v>
      </c>
      <c r="D10" s="120">
        <v>8.36</v>
      </c>
      <c r="E10" s="120">
        <v>50.16</v>
      </c>
      <c r="F10" s="115" t="s">
        <v>5</v>
      </c>
      <c r="G10" s="244" t="s">
        <v>1157</v>
      </c>
    </row>
    <row r="11" spans="1:9" ht="11.95" customHeight="1" x14ac:dyDescent="0.25">
      <c r="A11" s="132" t="s">
        <v>8</v>
      </c>
      <c r="B11" s="112" t="s">
        <v>1160</v>
      </c>
      <c r="C11" s="120">
        <v>15</v>
      </c>
      <c r="D11" s="120">
        <v>3</v>
      </c>
      <c r="E11" s="120">
        <v>18</v>
      </c>
      <c r="F11" s="115" t="s">
        <v>5</v>
      </c>
      <c r="G11" s="244" t="s">
        <v>1157</v>
      </c>
    </row>
    <row r="12" spans="1:9" ht="11.95" customHeight="1" x14ac:dyDescent="0.25">
      <c r="A12" s="132" t="s">
        <v>745</v>
      </c>
      <c r="B12" s="112" t="s">
        <v>1161</v>
      </c>
      <c r="C12" s="120">
        <v>439.47</v>
      </c>
      <c r="D12" s="120">
        <v>87.9</v>
      </c>
      <c r="E12" s="120">
        <v>527.37</v>
      </c>
      <c r="F12" s="115" t="s">
        <v>5</v>
      </c>
      <c r="G12" s="244" t="s">
        <v>1162</v>
      </c>
    </row>
    <row r="13" spans="1:9" x14ac:dyDescent="0.25">
      <c r="A13" s="132" t="s">
        <v>1311</v>
      </c>
      <c r="B13" s="112" t="s">
        <v>1163</v>
      </c>
      <c r="C13" s="245">
        <v>105</v>
      </c>
      <c r="D13" s="245"/>
      <c r="E13" s="245">
        <v>105</v>
      </c>
      <c r="F13" s="124">
        <v>203309</v>
      </c>
      <c r="G13" s="243" t="s">
        <v>1155</v>
      </c>
      <c r="I13" s="245"/>
    </row>
    <row r="14" spans="1:9" ht="12.85" customHeight="1" x14ac:dyDescent="0.25">
      <c r="C14" s="121">
        <f>SUM(C5:C13)</f>
        <v>1685.2200000000003</v>
      </c>
      <c r="D14" s="121">
        <f>SUM(D5:D13)</f>
        <v>149.67000000000002</v>
      </c>
      <c r="E14" s="121">
        <f>SUM(E5:E13)</f>
        <v>1834.8900000000003</v>
      </c>
      <c r="H14" s="112" t="s">
        <v>10</v>
      </c>
    </row>
    <row r="15" spans="1:9" ht="14.4" x14ac:dyDescent="0.3">
      <c r="A15" s="131" t="s">
        <v>874</v>
      </c>
      <c r="C15" s="122"/>
      <c r="D15" s="122"/>
      <c r="E15" s="122"/>
    </row>
    <row r="16" spans="1:9" x14ac:dyDescent="0.25">
      <c r="A16" s="132" t="s">
        <v>444</v>
      </c>
      <c r="B16" s="112" t="s">
        <v>15</v>
      </c>
      <c r="C16" s="122">
        <v>65.11</v>
      </c>
      <c r="D16" s="122">
        <v>13.02</v>
      </c>
      <c r="E16" s="122">
        <v>78.13</v>
      </c>
      <c r="F16" s="115">
        <v>108773</v>
      </c>
      <c r="G16" s="244" t="s">
        <v>1157</v>
      </c>
    </row>
    <row r="17" spans="1:9" x14ac:dyDescent="0.25">
      <c r="A17" s="132" t="s">
        <v>107</v>
      </c>
      <c r="B17" s="112" t="s">
        <v>445</v>
      </c>
      <c r="C17" s="122">
        <v>1909.34</v>
      </c>
      <c r="D17" s="122"/>
      <c r="E17" s="122">
        <v>1909.34</v>
      </c>
      <c r="F17" s="115">
        <v>203305</v>
      </c>
      <c r="G17" s="243" t="s">
        <v>1155</v>
      </c>
    </row>
    <row r="18" spans="1:9" x14ac:dyDescent="0.25">
      <c r="A18" s="132" t="s">
        <v>446</v>
      </c>
      <c r="B18" s="112" t="s">
        <v>447</v>
      </c>
      <c r="C18" s="122">
        <v>7148.15</v>
      </c>
      <c r="D18" s="122"/>
      <c r="E18" s="122">
        <v>7148.15</v>
      </c>
      <c r="F18" s="115">
        <v>203301</v>
      </c>
      <c r="G18" s="243" t="s">
        <v>1164</v>
      </c>
      <c r="H18" s="112" t="s">
        <v>1016</v>
      </c>
    </row>
    <row r="19" spans="1:9" x14ac:dyDescent="0.25">
      <c r="A19" s="132" t="s">
        <v>12</v>
      </c>
      <c r="B19" s="112" t="s">
        <v>13</v>
      </c>
      <c r="C19" s="123">
        <v>9.0500000000000007</v>
      </c>
      <c r="D19" s="123"/>
      <c r="E19" s="123">
        <v>9.0500000000000007</v>
      </c>
      <c r="F19" s="115" t="s">
        <v>5</v>
      </c>
      <c r="G19" s="243" t="s">
        <v>1164</v>
      </c>
    </row>
    <row r="20" spans="1:9" x14ac:dyDescent="0.25">
      <c r="A20" s="132" t="s">
        <v>16</v>
      </c>
      <c r="B20" s="112" t="s">
        <v>17</v>
      </c>
      <c r="C20" s="123">
        <v>28.76</v>
      </c>
      <c r="D20" s="123">
        <v>5.76</v>
      </c>
      <c r="E20" s="123">
        <v>34.520000000000003</v>
      </c>
      <c r="F20" s="115">
        <v>108775</v>
      </c>
      <c r="G20" s="244" t="s">
        <v>1162</v>
      </c>
    </row>
    <row r="21" spans="1:9" x14ac:dyDescent="0.25">
      <c r="A21" s="112" t="s">
        <v>18</v>
      </c>
      <c r="B21" s="112" t="s">
        <v>19</v>
      </c>
      <c r="C21" s="245">
        <v>81.37</v>
      </c>
      <c r="D21" s="245">
        <v>16.27</v>
      </c>
      <c r="E21" s="245">
        <v>97.64</v>
      </c>
      <c r="F21" s="124" t="s">
        <v>5</v>
      </c>
      <c r="G21" s="243" t="s">
        <v>1155</v>
      </c>
    </row>
    <row r="22" spans="1:9" x14ac:dyDescent="0.25">
      <c r="A22" s="112" t="s">
        <v>8</v>
      </c>
      <c r="B22" s="112" t="s">
        <v>1165</v>
      </c>
      <c r="C22" s="123">
        <v>72.97</v>
      </c>
      <c r="D22" s="123">
        <v>14.59</v>
      </c>
      <c r="E22" s="123">
        <v>87.56</v>
      </c>
      <c r="F22" s="124" t="s">
        <v>5</v>
      </c>
      <c r="G22" s="244" t="s">
        <v>1157</v>
      </c>
    </row>
    <row r="23" spans="1:9" x14ac:dyDescent="0.25">
      <c r="A23" s="132" t="s">
        <v>23</v>
      </c>
      <c r="B23" s="112" t="s">
        <v>131</v>
      </c>
      <c r="C23" s="123">
        <v>34.96</v>
      </c>
      <c r="D23" s="123">
        <v>6.99</v>
      </c>
      <c r="E23" s="123">
        <v>41.95</v>
      </c>
      <c r="F23" s="124">
        <v>203306</v>
      </c>
      <c r="G23" s="243" t="s">
        <v>1155</v>
      </c>
      <c r="I23" s="245"/>
    </row>
    <row r="24" spans="1:9" x14ac:dyDescent="0.25">
      <c r="A24" s="132" t="s">
        <v>23</v>
      </c>
      <c r="B24" s="112" t="s">
        <v>131</v>
      </c>
      <c r="C24" s="245">
        <v>105.24</v>
      </c>
      <c r="D24" s="245">
        <v>21.05</v>
      </c>
      <c r="E24" s="245">
        <v>126.29</v>
      </c>
      <c r="F24" s="124">
        <v>203306</v>
      </c>
      <c r="G24" s="243" t="s">
        <v>1164</v>
      </c>
      <c r="I24" s="245"/>
    </row>
    <row r="25" spans="1:9" x14ac:dyDescent="0.25">
      <c r="A25" s="132" t="s">
        <v>1166</v>
      </c>
      <c r="B25" s="112" t="s">
        <v>1167</v>
      </c>
      <c r="C25" s="123">
        <v>1000</v>
      </c>
      <c r="D25" s="123"/>
      <c r="E25" s="123">
        <v>1000</v>
      </c>
      <c r="F25" s="124">
        <v>203303</v>
      </c>
      <c r="G25" s="243" t="s">
        <v>1155</v>
      </c>
      <c r="I25" s="245"/>
    </row>
    <row r="26" spans="1:9" x14ac:dyDescent="0.25">
      <c r="A26" s="132" t="s">
        <v>1166</v>
      </c>
      <c r="B26" s="112" t="s">
        <v>1168</v>
      </c>
      <c r="C26" s="123">
        <v>300</v>
      </c>
      <c r="D26" s="123"/>
      <c r="E26" s="123">
        <v>300</v>
      </c>
      <c r="F26" s="124">
        <v>203303</v>
      </c>
      <c r="G26" s="243" t="s">
        <v>1155</v>
      </c>
      <c r="I26" s="245"/>
    </row>
    <row r="27" spans="1:9" x14ac:dyDescent="0.25">
      <c r="A27" s="132" t="s">
        <v>449</v>
      </c>
      <c r="B27" s="112" t="s">
        <v>450</v>
      </c>
      <c r="C27" s="245">
        <v>35</v>
      </c>
      <c r="D27" s="245"/>
      <c r="E27" s="245">
        <v>35</v>
      </c>
      <c r="F27" s="124">
        <v>203307</v>
      </c>
      <c r="G27" s="243" t="s">
        <v>1164</v>
      </c>
      <c r="I27" s="245"/>
    </row>
    <row r="28" spans="1:9" x14ac:dyDescent="0.25">
      <c r="A28" s="132" t="s">
        <v>451</v>
      </c>
      <c r="B28" s="112" t="s">
        <v>1211</v>
      </c>
      <c r="C28" s="245">
        <v>125</v>
      </c>
      <c r="D28" s="245">
        <v>25</v>
      </c>
      <c r="E28" s="245">
        <v>150</v>
      </c>
      <c r="F28" s="124">
        <v>203308</v>
      </c>
      <c r="G28" s="243" t="s">
        <v>1155</v>
      </c>
      <c r="I28" s="245"/>
    </row>
    <row r="29" spans="1:9" x14ac:dyDescent="0.25">
      <c r="C29" s="121">
        <f>SUM(C16:C28)</f>
        <v>10914.949999999997</v>
      </c>
      <c r="D29" s="121">
        <f>SUM(D16:D28)</f>
        <v>102.68</v>
      </c>
      <c r="E29" s="121">
        <f>SUM(E16:E28)</f>
        <v>11017.63</v>
      </c>
    </row>
    <row r="30" spans="1:9" ht="14.4" x14ac:dyDescent="0.3">
      <c r="A30" s="131" t="s">
        <v>876</v>
      </c>
      <c r="C30" s="122"/>
      <c r="D30" s="122"/>
      <c r="E30" s="122"/>
    </row>
    <row r="31" spans="1:9" x14ac:dyDescent="0.25">
      <c r="A31" s="132" t="s">
        <v>3</v>
      </c>
      <c r="B31" s="112" t="s">
        <v>4</v>
      </c>
      <c r="C31" s="122">
        <v>456</v>
      </c>
      <c r="D31" s="122"/>
      <c r="E31" s="122">
        <v>456</v>
      </c>
      <c r="F31" s="115" t="s">
        <v>5</v>
      </c>
      <c r="G31" s="243" t="s">
        <v>1155</v>
      </c>
    </row>
    <row r="32" spans="1:9" x14ac:dyDescent="0.25">
      <c r="A32" s="132" t="s">
        <v>3</v>
      </c>
      <c r="B32" s="112" t="s">
        <v>436</v>
      </c>
      <c r="C32" s="122">
        <v>157.5</v>
      </c>
      <c r="D32" s="122"/>
      <c r="E32" s="122">
        <v>157.5</v>
      </c>
      <c r="F32" s="115">
        <v>203304</v>
      </c>
      <c r="G32" s="243" t="s">
        <v>1155</v>
      </c>
    </row>
    <row r="33" spans="1:7" x14ac:dyDescent="0.25">
      <c r="A33" s="132" t="s">
        <v>6</v>
      </c>
      <c r="B33" s="112" t="s">
        <v>1159</v>
      </c>
      <c r="C33" s="123">
        <v>70.09</v>
      </c>
      <c r="D33" s="123">
        <v>14.02</v>
      </c>
      <c r="E33" s="123">
        <v>84.11</v>
      </c>
      <c r="F33" s="115" t="s">
        <v>5</v>
      </c>
      <c r="G33" s="244" t="s">
        <v>1157</v>
      </c>
    </row>
    <row r="34" spans="1:7" x14ac:dyDescent="0.25">
      <c r="A34" s="132" t="s">
        <v>877</v>
      </c>
      <c r="B34" s="112" t="s">
        <v>878</v>
      </c>
      <c r="C34" s="123">
        <v>239</v>
      </c>
      <c r="D34" s="123"/>
      <c r="E34" s="123">
        <v>239</v>
      </c>
      <c r="F34" s="115">
        <v>108776</v>
      </c>
      <c r="G34" s="244" t="s">
        <v>1157</v>
      </c>
    </row>
    <row r="35" spans="1:7" x14ac:dyDescent="0.25">
      <c r="A35" s="132" t="s">
        <v>1169</v>
      </c>
      <c r="B35" s="112" t="s">
        <v>1170</v>
      </c>
      <c r="C35" s="123">
        <v>75</v>
      </c>
      <c r="D35" s="123">
        <v>15</v>
      </c>
      <c r="E35" s="123">
        <v>90</v>
      </c>
      <c r="F35" s="115">
        <v>203310</v>
      </c>
      <c r="G35" s="243" t="s">
        <v>1155</v>
      </c>
    </row>
    <row r="36" spans="1:7" x14ac:dyDescent="0.25">
      <c r="A36" s="132" t="s">
        <v>975</v>
      </c>
      <c r="B36" s="112" t="s">
        <v>1171</v>
      </c>
      <c r="C36" s="123">
        <v>250</v>
      </c>
      <c r="D36" s="123"/>
      <c r="E36" s="123">
        <v>250</v>
      </c>
      <c r="F36" s="115">
        <v>203312</v>
      </c>
      <c r="G36" s="243" t="s">
        <v>1155</v>
      </c>
    </row>
    <row r="37" spans="1:7" x14ac:dyDescent="0.25">
      <c r="A37" s="246" t="s">
        <v>30</v>
      </c>
      <c r="B37" s="112" t="s">
        <v>31</v>
      </c>
      <c r="C37" s="247">
        <v>10</v>
      </c>
      <c r="D37" s="245">
        <v>2</v>
      </c>
      <c r="E37" s="245">
        <v>12</v>
      </c>
      <c r="F37" s="115" t="s">
        <v>5</v>
      </c>
      <c r="G37" s="243" t="s">
        <v>1155</v>
      </c>
    </row>
    <row r="38" spans="1:7" x14ac:dyDescent="0.25">
      <c r="A38" s="132" t="s">
        <v>37</v>
      </c>
      <c r="B38" s="112" t="s">
        <v>1172</v>
      </c>
      <c r="C38" s="123">
        <v>125.61</v>
      </c>
      <c r="D38" s="123">
        <v>25.13</v>
      </c>
      <c r="E38" s="123">
        <v>150.74</v>
      </c>
      <c r="F38" s="115">
        <v>108778</v>
      </c>
      <c r="G38" s="244" t="s">
        <v>1162</v>
      </c>
    </row>
    <row r="39" spans="1:7" s="127" customFormat="1" ht="14.4" x14ac:dyDescent="0.3">
      <c r="B39" s="128"/>
      <c r="C39" s="121">
        <f>SUM(C31:C38)</f>
        <v>1383.2</v>
      </c>
      <c r="D39" s="121">
        <f>SUM(D31:D38)</f>
        <v>56.15</v>
      </c>
      <c r="E39" s="121">
        <f>SUM(E31:E38)</f>
        <v>1439.3500000000001</v>
      </c>
      <c r="F39" s="126"/>
      <c r="G39" s="248"/>
    </row>
    <row r="40" spans="1:7" ht="14.4" x14ac:dyDescent="0.3">
      <c r="A40" s="131" t="s">
        <v>887</v>
      </c>
      <c r="C40" s="122"/>
      <c r="D40" s="122"/>
      <c r="E40" s="122"/>
    </row>
    <row r="41" spans="1:7" x14ac:dyDescent="0.25">
      <c r="A41" s="132" t="s">
        <v>3</v>
      </c>
      <c r="B41" s="112" t="s">
        <v>4</v>
      </c>
      <c r="C41" s="122">
        <v>189</v>
      </c>
      <c r="D41" s="122"/>
      <c r="E41" s="122">
        <v>189</v>
      </c>
      <c r="F41" s="115" t="s">
        <v>5</v>
      </c>
      <c r="G41" s="243" t="s">
        <v>1164</v>
      </c>
    </row>
    <row r="42" spans="1:7" x14ac:dyDescent="0.25">
      <c r="A42" s="132" t="s">
        <v>3</v>
      </c>
      <c r="B42" s="112" t="s">
        <v>436</v>
      </c>
      <c r="C42" s="122">
        <v>73.5</v>
      </c>
      <c r="D42" s="122"/>
      <c r="E42" s="122">
        <v>73.5</v>
      </c>
      <c r="F42" s="115">
        <v>203304</v>
      </c>
      <c r="G42" s="243" t="s">
        <v>1164</v>
      </c>
    </row>
    <row r="43" spans="1:7" x14ac:dyDescent="0.25">
      <c r="A43" s="132" t="s">
        <v>40</v>
      </c>
      <c r="B43" s="112" t="s">
        <v>1173</v>
      </c>
      <c r="C43" s="120">
        <v>520</v>
      </c>
      <c r="D43" s="120">
        <v>104</v>
      </c>
      <c r="E43" s="120">
        <v>624</v>
      </c>
      <c r="F43" s="115">
        <v>108782</v>
      </c>
      <c r="G43" s="244" t="s">
        <v>1157</v>
      </c>
    </row>
    <row r="44" spans="1:7" x14ac:dyDescent="0.25">
      <c r="A44" s="132" t="s">
        <v>37</v>
      </c>
      <c r="B44" s="112" t="s">
        <v>1172</v>
      </c>
      <c r="C44" s="120">
        <v>95.38</v>
      </c>
      <c r="D44" s="120">
        <v>4.7699999999999996</v>
      </c>
      <c r="E44" s="120">
        <v>100.15</v>
      </c>
      <c r="F44" s="115">
        <v>108778</v>
      </c>
      <c r="G44" s="244" t="s">
        <v>1162</v>
      </c>
    </row>
    <row r="45" spans="1:7" x14ac:dyDescent="0.25">
      <c r="A45" s="132" t="s">
        <v>44</v>
      </c>
      <c r="B45" s="112" t="s">
        <v>1174</v>
      </c>
      <c r="C45" s="120">
        <v>70.09</v>
      </c>
      <c r="D45" s="120">
        <v>14.02</v>
      </c>
      <c r="E45" s="120">
        <v>84.11</v>
      </c>
      <c r="F45" s="133" t="s">
        <v>5</v>
      </c>
      <c r="G45" s="244" t="s">
        <v>1157</v>
      </c>
    </row>
    <row r="46" spans="1:7" x14ac:dyDescent="0.25">
      <c r="A46" s="129"/>
      <c r="B46" s="127"/>
      <c r="C46" s="121">
        <f>SUM(C41:C45)</f>
        <v>947.97</v>
      </c>
      <c r="D46" s="121">
        <f>SUM(D41:D45)</f>
        <v>122.78999999999999</v>
      </c>
      <c r="E46" s="121">
        <f>SUM(E41:E45)</f>
        <v>1070.76</v>
      </c>
    </row>
    <row r="47" spans="1:7" x14ac:dyDescent="0.25">
      <c r="A47" s="129"/>
      <c r="B47" s="127"/>
      <c r="C47" s="130"/>
      <c r="D47" s="130"/>
      <c r="E47" s="130"/>
    </row>
    <row r="48" spans="1:7" ht="14.4" x14ac:dyDescent="0.3">
      <c r="A48" s="131" t="s">
        <v>1175</v>
      </c>
      <c r="C48" s="130"/>
      <c r="D48" s="130"/>
      <c r="E48" s="130"/>
    </row>
    <row r="49" spans="1:7" x14ac:dyDescent="0.25">
      <c r="A49" s="132" t="s">
        <v>48</v>
      </c>
      <c r="B49" s="112" t="s">
        <v>1176</v>
      </c>
      <c r="C49" s="130">
        <v>25</v>
      </c>
      <c r="D49" s="130">
        <v>5</v>
      </c>
      <c r="E49" s="130">
        <v>30</v>
      </c>
      <c r="F49" s="115">
        <v>108779</v>
      </c>
      <c r="G49" s="244" t="s">
        <v>1162</v>
      </c>
    </row>
    <row r="50" spans="1:7" x14ac:dyDescent="0.25">
      <c r="C50" s="121">
        <f>SUM(C49:C49)</f>
        <v>25</v>
      </c>
      <c r="D50" s="121">
        <f>SUM(D49:D49)</f>
        <v>5</v>
      </c>
      <c r="E50" s="121">
        <f>SUM(E49:E49)</f>
        <v>30</v>
      </c>
    </row>
    <row r="51" spans="1:7" ht="14.4" x14ac:dyDescent="0.3">
      <c r="A51" s="503" t="s">
        <v>1177</v>
      </c>
      <c r="B51" s="504"/>
      <c r="C51" s="130"/>
      <c r="D51" s="130"/>
      <c r="E51" s="130"/>
    </row>
    <row r="52" spans="1:7" x14ac:dyDescent="0.25">
      <c r="A52" s="132" t="s">
        <v>1178</v>
      </c>
      <c r="B52" s="132" t="s">
        <v>1179</v>
      </c>
      <c r="C52" s="130">
        <v>984.66</v>
      </c>
      <c r="D52" s="130">
        <v>196.63</v>
      </c>
      <c r="E52" s="130">
        <v>1181.29</v>
      </c>
      <c r="F52" s="115">
        <v>108784</v>
      </c>
      <c r="G52" s="244" t="s">
        <v>1162</v>
      </c>
    </row>
    <row r="53" spans="1:7" x14ac:dyDescent="0.25">
      <c r="C53" s="121">
        <f>SUM(C51:C52)</f>
        <v>984.66</v>
      </c>
      <c r="D53" s="121">
        <f>SUM(D51:D52)</f>
        <v>196.63</v>
      </c>
      <c r="E53" s="121">
        <f>SUM(E51:E52)</f>
        <v>1181.29</v>
      </c>
    </row>
    <row r="54" spans="1:7" ht="14.4" x14ac:dyDescent="0.3">
      <c r="A54" s="131" t="s">
        <v>1180</v>
      </c>
      <c r="C54" s="130"/>
      <c r="D54" s="130"/>
      <c r="E54" s="130"/>
    </row>
    <row r="55" spans="1:7" x14ac:dyDescent="0.25">
      <c r="A55" s="132" t="s">
        <v>48</v>
      </c>
      <c r="B55" s="112" t="s">
        <v>1181</v>
      </c>
      <c r="C55" s="130">
        <v>986</v>
      </c>
      <c r="D55" s="130">
        <v>197.2</v>
      </c>
      <c r="E55" s="130">
        <v>1183.2</v>
      </c>
      <c r="F55" s="115">
        <v>108779</v>
      </c>
      <c r="G55" s="244" t="s">
        <v>1157</v>
      </c>
    </row>
    <row r="56" spans="1:7" x14ac:dyDescent="0.25">
      <c r="A56" s="132" t="s">
        <v>282</v>
      </c>
      <c r="B56" s="112" t="s">
        <v>1182</v>
      </c>
      <c r="C56" s="130">
        <v>5.16</v>
      </c>
      <c r="D56" s="130"/>
      <c r="E56" s="130">
        <v>5.16</v>
      </c>
      <c r="F56" s="115">
        <v>108786</v>
      </c>
      <c r="G56" s="244" t="s">
        <v>1157</v>
      </c>
    </row>
    <row r="57" spans="1:7" x14ac:dyDescent="0.25">
      <c r="C57" s="121">
        <f>SUM(C55:C56)</f>
        <v>991.16</v>
      </c>
      <c r="D57" s="121">
        <f>SUM(D55:D56)</f>
        <v>197.2</v>
      </c>
      <c r="E57" s="121">
        <f>SUM(E55:E56)</f>
        <v>1188.3600000000001</v>
      </c>
    </row>
    <row r="58" spans="1:7" x14ac:dyDescent="0.25">
      <c r="C58" s="130"/>
      <c r="D58" s="130"/>
      <c r="E58" s="130"/>
    </row>
    <row r="59" spans="1:7" ht="14.4" x14ac:dyDescent="0.3">
      <c r="A59" s="131" t="s">
        <v>1183</v>
      </c>
      <c r="B59" s="132"/>
      <c r="C59" s="122"/>
      <c r="D59" s="122"/>
      <c r="E59" s="122"/>
    </row>
    <row r="60" spans="1:7" x14ac:dyDescent="0.25">
      <c r="A60" s="132" t="s">
        <v>3</v>
      </c>
      <c r="B60" s="132" t="s">
        <v>4</v>
      </c>
      <c r="C60" s="122">
        <v>540</v>
      </c>
      <c r="D60" s="122"/>
      <c r="E60" s="122">
        <v>540</v>
      </c>
      <c r="F60" s="115" t="s">
        <v>5</v>
      </c>
      <c r="G60" s="243" t="s">
        <v>1164</v>
      </c>
    </row>
    <row r="61" spans="1:7" x14ac:dyDescent="0.25">
      <c r="A61" s="132" t="s">
        <v>3</v>
      </c>
      <c r="B61" s="132" t="s">
        <v>436</v>
      </c>
      <c r="C61" s="122">
        <v>183.75</v>
      </c>
      <c r="D61" s="122"/>
      <c r="E61" s="122">
        <v>183.75</v>
      </c>
      <c r="F61" s="115">
        <v>203304</v>
      </c>
      <c r="G61" s="243" t="s">
        <v>1164</v>
      </c>
    </row>
    <row r="62" spans="1:7" x14ac:dyDescent="0.25">
      <c r="A62" s="132" t="s">
        <v>14</v>
      </c>
      <c r="B62" s="132" t="s">
        <v>1184</v>
      </c>
      <c r="C62" s="122">
        <v>2.88</v>
      </c>
      <c r="D62" s="122">
        <v>0.57999999999999996</v>
      </c>
      <c r="E62" s="122">
        <v>3.46</v>
      </c>
      <c r="F62" s="115">
        <v>108773</v>
      </c>
      <c r="G62" s="244" t="s">
        <v>1157</v>
      </c>
    </row>
    <row r="63" spans="1:7" x14ac:dyDescent="0.25">
      <c r="A63" s="132" t="s">
        <v>6</v>
      </c>
      <c r="B63" s="112" t="s">
        <v>1159</v>
      </c>
      <c r="C63" s="120">
        <v>22.18</v>
      </c>
      <c r="D63" s="120">
        <v>4.4400000000000004</v>
      </c>
      <c r="E63" s="120">
        <v>26.62</v>
      </c>
      <c r="F63" s="115" t="s">
        <v>5</v>
      </c>
      <c r="G63" s="244" t="s">
        <v>1162</v>
      </c>
    </row>
    <row r="64" spans="1:7" x14ac:dyDescent="0.25">
      <c r="A64" s="132" t="s">
        <v>6</v>
      </c>
      <c r="B64" s="132" t="s">
        <v>1159</v>
      </c>
      <c r="C64" s="120">
        <v>41.81</v>
      </c>
      <c r="D64" s="120">
        <v>8.36</v>
      </c>
      <c r="E64" s="120">
        <v>50.17</v>
      </c>
      <c r="F64" s="115" t="s">
        <v>5</v>
      </c>
      <c r="G64" s="244" t="s">
        <v>1162</v>
      </c>
    </row>
    <row r="65" spans="1:9" x14ac:dyDescent="0.25">
      <c r="A65" s="132" t="s">
        <v>632</v>
      </c>
      <c r="B65" s="112" t="s">
        <v>1185</v>
      </c>
      <c r="C65" s="120">
        <v>43.62</v>
      </c>
      <c r="D65" s="120">
        <v>8.7200000000000006</v>
      </c>
      <c r="E65" s="120">
        <v>52.34</v>
      </c>
      <c r="F65" s="115" t="s">
        <v>5</v>
      </c>
      <c r="G65" s="244" t="s">
        <v>1157</v>
      </c>
    </row>
    <row r="66" spans="1:9" x14ac:dyDescent="0.25">
      <c r="A66" s="132" t="s">
        <v>1094</v>
      </c>
      <c r="B66" s="132" t="s">
        <v>1186</v>
      </c>
      <c r="C66" s="120">
        <v>410</v>
      </c>
      <c r="D66" s="120">
        <v>82</v>
      </c>
      <c r="E66" s="120">
        <v>492</v>
      </c>
      <c r="F66" s="115">
        <v>203313</v>
      </c>
      <c r="G66" s="243" t="s">
        <v>1164</v>
      </c>
    </row>
    <row r="67" spans="1:9" x14ac:dyDescent="0.25">
      <c r="C67" s="121">
        <f>SUM(C60:C66)</f>
        <v>1244.2399999999998</v>
      </c>
      <c r="D67" s="121">
        <f>SUM(D60:D66)</f>
        <v>104.1</v>
      </c>
      <c r="E67" s="121">
        <f>SUM(E60:E66)</f>
        <v>1348.3400000000001</v>
      </c>
    </row>
    <row r="68" spans="1:9" x14ac:dyDescent="0.25">
      <c r="C68" s="130"/>
      <c r="D68" s="130"/>
      <c r="E68" s="130"/>
    </row>
    <row r="69" spans="1:9" ht="14.4" x14ac:dyDescent="0.3">
      <c r="A69" s="131" t="s">
        <v>888</v>
      </c>
      <c r="C69" s="122"/>
      <c r="D69" s="122"/>
      <c r="E69" s="122"/>
    </row>
    <row r="70" spans="1:9" x14ac:dyDescent="0.25">
      <c r="A70" s="132" t="s">
        <v>3</v>
      </c>
      <c r="B70" s="112" t="s">
        <v>4</v>
      </c>
      <c r="C70" s="122">
        <v>177.27</v>
      </c>
      <c r="D70" s="122"/>
      <c r="E70" s="122">
        <v>177.27</v>
      </c>
      <c r="F70" s="115" t="s">
        <v>5</v>
      </c>
      <c r="G70" s="243" t="s">
        <v>1164</v>
      </c>
    </row>
    <row r="71" spans="1:9" x14ac:dyDescent="0.25">
      <c r="A71" s="132" t="s">
        <v>3</v>
      </c>
      <c r="B71" s="112" t="s">
        <v>4</v>
      </c>
      <c r="C71" s="122">
        <v>107.82</v>
      </c>
      <c r="D71" s="122"/>
      <c r="E71" s="122">
        <v>107.82</v>
      </c>
      <c r="F71" s="115" t="s">
        <v>5</v>
      </c>
      <c r="G71" s="243" t="s">
        <v>1164</v>
      </c>
    </row>
    <row r="72" spans="1:9" x14ac:dyDescent="0.25">
      <c r="A72" s="132" t="s">
        <v>3</v>
      </c>
      <c r="B72" s="112" t="s">
        <v>4</v>
      </c>
      <c r="C72" s="122">
        <v>291</v>
      </c>
      <c r="D72" s="122"/>
      <c r="E72" s="122">
        <v>291</v>
      </c>
      <c r="F72" s="115" t="s">
        <v>5</v>
      </c>
      <c r="G72" s="243" t="s">
        <v>1164</v>
      </c>
    </row>
    <row r="73" spans="1:9" x14ac:dyDescent="0.25">
      <c r="A73" s="132" t="s">
        <v>3</v>
      </c>
      <c r="B73" s="112" t="s">
        <v>436</v>
      </c>
      <c r="C73" s="122">
        <v>52</v>
      </c>
      <c r="D73" s="122"/>
      <c r="E73" s="122">
        <v>52</v>
      </c>
      <c r="F73" s="115">
        <v>203304</v>
      </c>
      <c r="G73" s="243" t="s">
        <v>1164</v>
      </c>
      <c r="I73" s="249"/>
    </row>
    <row r="74" spans="1:9" x14ac:dyDescent="0.25">
      <c r="A74" s="132" t="s">
        <v>3</v>
      </c>
      <c r="B74" s="112" t="s">
        <v>436</v>
      </c>
      <c r="C74" s="122">
        <v>54.25</v>
      </c>
      <c r="D74" s="122"/>
      <c r="E74" s="122">
        <v>54.25</v>
      </c>
      <c r="F74" s="115">
        <v>203304</v>
      </c>
      <c r="G74" s="243" t="s">
        <v>1164</v>
      </c>
      <c r="I74" s="249"/>
    </row>
    <row r="75" spans="1:9" x14ac:dyDescent="0.25">
      <c r="A75" s="132" t="s">
        <v>3</v>
      </c>
      <c r="B75" s="112" t="s">
        <v>436</v>
      </c>
      <c r="C75" s="122">
        <v>154</v>
      </c>
      <c r="D75" s="122"/>
      <c r="E75" s="122">
        <v>154</v>
      </c>
      <c r="F75" s="115">
        <v>203304</v>
      </c>
      <c r="G75" s="243" t="s">
        <v>1164</v>
      </c>
      <c r="I75" s="249"/>
    </row>
    <row r="76" spans="1:9" x14ac:dyDescent="0.25">
      <c r="A76" s="132" t="s">
        <v>8</v>
      </c>
      <c r="B76" s="112" t="s">
        <v>1187</v>
      </c>
      <c r="C76" s="120">
        <v>25.41</v>
      </c>
      <c r="D76" s="120">
        <v>5.08</v>
      </c>
      <c r="E76" s="120">
        <v>30.49</v>
      </c>
      <c r="F76" s="115" t="s">
        <v>5</v>
      </c>
      <c r="G76" s="244" t="s">
        <v>1157</v>
      </c>
      <c r="I76" s="249"/>
    </row>
    <row r="77" spans="1:9" x14ac:dyDescent="0.25">
      <c r="A77" s="132" t="s">
        <v>469</v>
      </c>
      <c r="B77" s="112" t="s">
        <v>1188</v>
      </c>
      <c r="C77" s="120">
        <v>318</v>
      </c>
      <c r="D77" s="120">
        <v>63.6</v>
      </c>
      <c r="E77" s="120">
        <v>381.6</v>
      </c>
      <c r="F77" s="115">
        <v>203314</v>
      </c>
      <c r="G77" s="243" t="s">
        <v>1155</v>
      </c>
    </row>
    <row r="78" spans="1:9" x14ac:dyDescent="0.25">
      <c r="A78" s="132" t="s">
        <v>1189</v>
      </c>
      <c r="B78" s="112" t="s">
        <v>1190</v>
      </c>
      <c r="C78" s="120">
        <v>450</v>
      </c>
      <c r="D78" s="120">
        <v>90</v>
      </c>
      <c r="E78" s="120">
        <v>540</v>
      </c>
      <c r="F78" s="115">
        <v>108787</v>
      </c>
      <c r="G78" s="244" t="s">
        <v>1162</v>
      </c>
    </row>
    <row r="79" spans="1:9" x14ac:dyDescent="0.25">
      <c r="A79" s="132" t="s">
        <v>48</v>
      </c>
      <c r="B79" s="112" t="s">
        <v>1191</v>
      </c>
      <c r="C79" s="120">
        <v>350</v>
      </c>
      <c r="D79" s="120">
        <v>70</v>
      </c>
      <c r="E79" s="120">
        <v>420</v>
      </c>
      <c r="F79" s="115">
        <v>108779</v>
      </c>
      <c r="G79" s="244" t="s">
        <v>1162</v>
      </c>
    </row>
    <row r="80" spans="1:9" x14ac:dyDescent="0.25">
      <c r="A80" s="132" t="s">
        <v>960</v>
      </c>
      <c r="B80" s="112" t="s">
        <v>1192</v>
      </c>
      <c r="C80" s="120">
        <v>520.72</v>
      </c>
      <c r="D80" s="120"/>
      <c r="E80" s="120">
        <v>520.72</v>
      </c>
      <c r="F80" s="115">
        <v>108783</v>
      </c>
      <c r="G80" s="244" t="s">
        <v>1162</v>
      </c>
    </row>
    <row r="81" spans="1:7" x14ac:dyDescent="0.25">
      <c r="A81" s="129"/>
      <c r="B81" s="127"/>
      <c r="C81" s="121">
        <f>SUM(C70:C80)</f>
        <v>2500.4700000000003</v>
      </c>
      <c r="D81" s="121">
        <f>SUM(D70:D80)</f>
        <v>228.68</v>
      </c>
      <c r="E81" s="121">
        <f>SUM(E70:E80)</f>
        <v>2729.1500000000005</v>
      </c>
    </row>
    <row r="82" spans="1:7" ht="14.4" x14ac:dyDescent="0.3">
      <c r="A82" s="134" t="s">
        <v>890</v>
      </c>
      <c r="B82" s="127"/>
      <c r="C82" s="130"/>
      <c r="D82" s="130"/>
      <c r="E82" s="130"/>
    </row>
    <row r="83" spans="1:7" x14ac:dyDescent="0.25">
      <c r="A83" s="129" t="s">
        <v>472</v>
      </c>
      <c r="B83" s="250" t="s">
        <v>273</v>
      </c>
      <c r="C83" s="130">
        <v>313.33</v>
      </c>
      <c r="D83" s="130">
        <v>62.67</v>
      </c>
      <c r="E83" s="130">
        <v>376</v>
      </c>
      <c r="F83" s="115">
        <v>108781</v>
      </c>
      <c r="G83" s="244" t="s">
        <v>1162</v>
      </c>
    </row>
    <row r="84" spans="1:7" x14ac:dyDescent="0.25">
      <c r="A84" s="129"/>
      <c r="B84" s="127"/>
      <c r="C84" s="121">
        <f>SUM(C83:C83)</f>
        <v>313.33</v>
      </c>
      <c r="D84" s="121">
        <f>SUM(D83:D83)</f>
        <v>62.67</v>
      </c>
      <c r="E84" s="121">
        <f>SUM(E83:E83)</f>
        <v>376</v>
      </c>
    </row>
    <row r="85" spans="1:7" x14ac:dyDescent="0.25">
      <c r="A85" s="129"/>
      <c r="B85" s="127"/>
      <c r="C85" s="130"/>
      <c r="D85" s="130"/>
      <c r="E85" s="130"/>
    </row>
    <row r="86" spans="1:7" ht="14.4" x14ac:dyDescent="0.3">
      <c r="A86" s="131" t="s">
        <v>1193</v>
      </c>
      <c r="B86" s="128"/>
      <c r="C86" s="122"/>
      <c r="D86" s="122"/>
      <c r="E86" s="122"/>
    </row>
    <row r="87" spans="1:7" x14ac:dyDescent="0.25">
      <c r="A87" s="132" t="s">
        <v>1194</v>
      </c>
      <c r="B87" s="127" t="s">
        <v>1195</v>
      </c>
      <c r="C87" s="122">
        <v>3000</v>
      </c>
      <c r="D87" s="122">
        <v>600</v>
      </c>
      <c r="E87" s="122">
        <v>3600</v>
      </c>
      <c r="F87" s="115">
        <v>108780</v>
      </c>
      <c r="G87" s="244" t="s">
        <v>1157</v>
      </c>
    </row>
    <row r="88" spans="1:7" x14ac:dyDescent="0.25">
      <c r="A88" s="132" t="s">
        <v>1728</v>
      </c>
      <c r="B88" s="112" t="s">
        <v>1196</v>
      </c>
      <c r="C88" s="114">
        <v>200</v>
      </c>
      <c r="D88" s="251"/>
      <c r="E88" s="251">
        <v>200</v>
      </c>
      <c r="F88" s="115">
        <v>203315</v>
      </c>
      <c r="G88" s="243" t="s">
        <v>1164</v>
      </c>
    </row>
    <row r="89" spans="1:7" x14ac:dyDescent="0.25">
      <c r="A89" s="132" t="s">
        <v>1197</v>
      </c>
      <c r="B89" s="127" t="s">
        <v>1198</v>
      </c>
      <c r="C89" s="114">
        <v>375</v>
      </c>
      <c r="D89" s="114">
        <v>75</v>
      </c>
      <c r="E89" s="114">
        <v>450</v>
      </c>
      <c r="F89" s="115">
        <v>203317</v>
      </c>
      <c r="G89" s="243" t="s">
        <v>1164</v>
      </c>
    </row>
    <row r="90" spans="1:7" ht="14.4" x14ac:dyDescent="0.3">
      <c r="A90" s="131"/>
      <c r="B90" s="128"/>
      <c r="C90" s="121">
        <f>SUM(C87:C89)</f>
        <v>3575</v>
      </c>
      <c r="D90" s="121">
        <f>SUM(D87:D89)</f>
        <v>675</v>
      </c>
      <c r="E90" s="121">
        <f>SUM(E87:E89)</f>
        <v>4250</v>
      </c>
    </row>
    <row r="91" spans="1:7" ht="14.4" x14ac:dyDescent="0.3">
      <c r="A91" s="135" t="s">
        <v>1199</v>
      </c>
      <c r="B91" s="135"/>
      <c r="C91" s="122"/>
      <c r="D91" s="122"/>
      <c r="E91" s="122"/>
    </row>
    <row r="92" spans="1:7" x14ac:dyDescent="0.25">
      <c r="A92" s="252" t="s">
        <v>653</v>
      </c>
      <c r="B92" s="253" t="s">
        <v>1200</v>
      </c>
      <c r="C92" s="122">
        <v>21.65</v>
      </c>
      <c r="D92" s="122">
        <v>4.33</v>
      </c>
      <c r="E92" s="122">
        <v>25.98</v>
      </c>
      <c r="F92" s="115" t="s">
        <v>5</v>
      </c>
      <c r="G92" s="244" t="s">
        <v>1162</v>
      </c>
    </row>
    <row r="93" spans="1:7" x14ac:dyDescent="0.25">
      <c r="C93" s="121">
        <f>SUM(C92:C92)</f>
        <v>21.65</v>
      </c>
      <c r="D93" s="121">
        <f>SUM(D92:D92)</f>
        <v>4.33</v>
      </c>
      <c r="E93" s="121">
        <f>SUM(E92:E92)</f>
        <v>25.98</v>
      </c>
    </row>
    <row r="94" spans="1:7" ht="14.4" x14ac:dyDescent="0.3">
      <c r="A94" s="131" t="s">
        <v>894</v>
      </c>
      <c r="C94" s="130"/>
      <c r="D94" s="130"/>
      <c r="E94" s="130"/>
      <c r="G94" s="254"/>
    </row>
    <row r="95" spans="1:7" x14ac:dyDescent="0.25">
      <c r="A95" s="137" t="s">
        <v>90</v>
      </c>
      <c r="B95" s="138" t="s">
        <v>476</v>
      </c>
      <c r="C95" s="139">
        <v>11965.43</v>
      </c>
      <c r="D95" s="139"/>
      <c r="E95" s="139">
        <v>11965.43</v>
      </c>
      <c r="F95" s="136" t="s">
        <v>1201</v>
      </c>
      <c r="G95" s="255" t="s">
        <v>1202</v>
      </c>
    </row>
    <row r="96" spans="1:7" x14ac:dyDescent="0.25">
      <c r="A96" s="137" t="s">
        <v>93</v>
      </c>
      <c r="B96" s="138" t="s">
        <v>477</v>
      </c>
      <c r="C96" s="139">
        <v>3705.75</v>
      </c>
      <c r="D96" s="139"/>
      <c r="E96" s="139">
        <v>3705.75</v>
      </c>
      <c r="F96" s="136">
        <v>203316</v>
      </c>
      <c r="G96" s="255"/>
    </row>
    <row r="97" spans="1:8" x14ac:dyDescent="0.25">
      <c r="A97" s="137" t="s">
        <v>95</v>
      </c>
      <c r="B97" s="138" t="s">
        <v>478</v>
      </c>
      <c r="C97" s="139">
        <v>4357.32</v>
      </c>
      <c r="D97" s="139"/>
      <c r="E97" s="139">
        <v>4357.32</v>
      </c>
      <c r="F97" s="136">
        <v>203318</v>
      </c>
      <c r="G97" s="255"/>
    </row>
    <row r="98" spans="1:8" x14ac:dyDescent="0.25">
      <c r="C98" s="121">
        <f>SUM(C95:C97)</f>
        <v>20028.5</v>
      </c>
      <c r="D98" s="121">
        <v>0</v>
      </c>
      <c r="E98" s="121">
        <f>SUM(E95:E97)</f>
        <v>20028.5</v>
      </c>
    </row>
    <row r="99" spans="1:8" x14ac:dyDescent="0.25">
      <c r="C99" s="140"/>
      <c r="D99" s="140"/>
      <c r="E99" s="140"/>
    </row>
    <row r="100" spans="1:8" x14ac:dyDescent="0.25">
      <c r="B100" s="141" t="s">
        <v>75</v>
      </c>
      <c r="C100" s="121">
        <f>SUM(+C93+C14+C67+C39+C29+C46+C81+C53+C50+C98+C183+C57+C84+C90)</f>
        <v>44615.350000000006</v>
      </c>
      <c r="D100" s="121">
        <f>SUM(+D93+D14+D67+D39+D29+D46+D81+D53+D50+D98+D183+D57+D84+D90)</f>
        <v>1904.9</v>
      </c>
      <c r="E100" s="121">
        <f>SUM(+E93+E14+E67+E39+E29+E46+E81+E53+E50+E98+E183+E57+E84+E90)</f>
        <v>46520.25</v>
      </c>
    </row>
    <row r="101" spans="1:8" x14ac:dyDescent="0.25">
      <c r="A101" s="256"/>
      <c r="B101" s="145"/>
      <c r="C101" s="130"/>
      <c r="D101" s="130"/>
      <c r="E101" s="130"/>
    </row>
    <row r="102" spans="1:8" x14ac:dyDescent="0.25">
      <c r="A102" s="256"/>
      <c r="B102" s="145"/>
      <c r="C102" s="130"/>
      <c r="D102" s="130"/>
      <c r="E102" s="130"/>
    </row>
    <row r="103" spans="1:8" x14ac:dyDescent="0.25">
      <c r="A103" s="256"/>
      <c r="B103" s="127"/>
      <c r="C103" s="249"/>
      <c r="D103" s="249"/>
      <c r="E103" s="249"/>
    </row>
    <row r="104" spans="1:8" ht="13.1" customHeight="1" x14ac:dyDescent="0.25">
      <c r="A104" s="256" t="s">
        <v>1203</v>
      </c>
      <c r="B104" s="112" t="s">
        <v>1204</v>
      </c>
      <c r="C104" s="114" t="s">
        <v>433</v>
      </c>
      <c r="D104" s="257"/>
      <c r="E104" s="258">
        <v>385</v>
      </c>
      <c r="F104" s="115">
        <v>100177</v>
      </c>
    </row>
    <row r="105" spans="1:8" ht="13.1" customHeight="1" x14ac:dyDescent="0.25">
      <c r="A105" s="256" t="s">
        <v>1205</v>
      </c>
      <c r="B105" s="112" t="s">
        <v>1206</v>
      </c>
      <c r="C105" s="114" t="s">
        <v>433</v>
      </c>
      <c r="D105" s="257"/>
      <c r="E105" s="258">
        <v>495</v>
      </c>
      <c r="F105" s="115">
        <v>100178</v>
      </c>
      <c r="H105" s="137"/>
    </row>
    <row r="106" spans="1:8" x14ac:dyDescent="0.25">
      <c r="A106" s="256" t="s">
        <v>1207</v>
      </c>
      <c r="B106" s="112" t="s">
        <v>1208</v>
      </c>
      <c r="C106" s="114" t="s">
        <v>433</v>
      </c>
      <c r="D106" s="257"/>
      <c r="E106" s="258">
        <v>250</v>
      </c>
      <c r="F106" s="115">
        <v>100179</v>
      </c>
      <c r="H106" s="137"/>
    </row>
    <row r="107" spans="1:8" x14ac:dyDescent="0.25">
      <c r="A107" s="256" t="s">
        <v>1209</v>
      </c>
      <c r="B107" s="112" t="s">
        <v>1210</v>
      </c>
      <c r="C107" s="114" t="s">
        <v>433</v>
      </c>
      <c r="D107" s="257"/>
      <c r="E107" s="258">
        <v>150</v>
      </c>
      <c r="F107" s="115">
        <v>100180</v>
      </c>
      <c r="H107" s="137"/>
    </row>
    <row r="108" spans="1:8" s="137" customFormat="1" x14ac:dyDescent="0.25">
      <c r="A108" s="256"/>
      <c r="B108" s="112"/>
      <c r="C108" s="114"/>
      <c r="D108" s="124"/>
      <c r="E108" s="258"/>
      <c r="F108" s="115"/>
      <c r="G108" s="243"/>
      <c r="H108" s="112"/>
    </row>
    <row r="109" spans="1:8" s="137" customFormat="1" x14ac:dyDescent="0.25">
      <c r="A109" s="132"/>
      <c r="B109" s="112"/>
      <c r="C109" s="123"/>
      <c r="D109" s="114"/>
      <c r="E109" s="114"/>
      <c r="F109" s="115"/>
      <c r="G109" s="243"/>
      <c r="H109" s="112"/>
    </row>
  </sheetData>
  <mergeCells count="2">
    <mergeCell ref="A1:F1"/>
    <mergeCell ref="A51:B5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A48" sqref="A48"/>
    </sheetView>
  </sheetViews>
  <sheetFormatPr defaultRowHeight="12.7" x14ac:dyDescent="0.25"/>
  <cols>
    <col min="1" max="1" width="30.3984375" style="2" customWidth="1"/>
    <col min="2" max="2" width="35.59765625" style="2" bestFit="1" customWidth="1"/>
    <col min="3" max="3" width="12.296875" style="4" customWidth="1"/>
    <col min="4" max="4" width="10.69921875" style="4" customWidth="1"/>
    <col min="5" max="5" width="12.59765625" style="4" customWidth="1"/>
    <col min="6" max="6" width="8.59765625" style="5" customWidth="1"/>
    <col min="7" max="7" width="17.296875" style="1" customWidth="1"/>
    <col min="8" max="8" width="3.09765625" style="2" customWidth="1"/>
    <col min="9" max="255" width="8.8984375" style="2"/>
    <col min="256" max="256" width="3.296875" style="2" customWidth="1"/>
    <col min="257" max="257" width="30.3984375" style="2" customWidth="1"/>
    <col min="258" max="258" width="35.59765625" style="2" bestFit="1" customWidth="1"/>
    <col min="259" max="259" width="12.296875" style="2" customWidth="1"/>
    <col min="260" max="260" width="10.69921875" style="2" customWidth="1"/>
    <col min="261" max="261" width="12.59765625" style="2" customWidth="1"/>
    <col min="262" max="262" width="8.59765625" style="2" customWidth="1"/>
    <col min="263" max="263" width="17.296875" style="2" customWidth="1"/>
    <col min="264" max="264" width="3.09765625" style="2" customWidth="1"/>
    <col min="265" max="511" width="8.8984375" style="2"/>
    <col min="512" max="512" width="3.296875" style="2" customWidth="1"/>
    <col min="513" max="513" width="30.3984375" style="2" customWidth="1"/>
    <col min="514" max="514" width="35.59765625" style="2" bestFit="1" customWidth="1"/>
    <col min="515" max="515" width="12.296875" style="2" customWidth="1"/>
    <col min="516" max="516" width="10.69921875" style="2" customWidth="1"/>
    <col min="517" max="517" width="12.59765625" style="2" customWidth="1"/>
    <col min="518" max="518" width="8.59765625" style="2" customWidth="1"/>
    <col min="519" max="519" width="17.296875" style="2" customWidth="1"/>
    <col min="520" max="520" width="3.09765625" style="2" customWidth="1"/>
    <col min="521" max="767" width="8.8984375" style="2"/>
    <col min="768" max="768" width="3.296875" style="2" customWidth="1"/>
    <col min="769" max="769" width="30.3984375" style="2" customWidth="1"/>
    <col min="770" max="770" width="35.59765625" style="2" bestFit="1" customWidth="1"/>
    <col min="771" max="771" width="12.296875" style="2" customWidth="1"/>
    <col min="772" max="772" width="10.69921875" style="2" customWidth="1"/>
    <col min="773" max="773" width="12.59765625" style="2" customWidth="1"/>
    <col min="774" max="774" width="8.59765625" style="2" customWidth="1"/>
    <col min="775" max="775" width="17.296875" style="2" customWidth="1"/>
    <col min="776" max="776" width="3.09765625" style="2" customWidth="1"/>
    <col min="777" max="1023" width="8.8984375" style="2"/>
    <col min="1024" max="1024" width="3.296875" style="2" customWidth="1"/>
    <col min="1025" max="1025" width="30.3984375" style="2" customWidth="1"/>
    <col min="1026" max="1026" width="35.59765625" style="2" bestFit="1" customWidth="1"/>
    <col min="1027" max="1027" width="12.296875" style="2" customWidth="1"/>
    <col min="1028" max="1028" width="10.69921875" style="2" customWidth="1"/>
    <col min="1029" max="1029" width="12.59765625" style="2" customWidth="1"/>
    <col min="1030" max="1030" width="8.59765625" style="2" customWidth="1"/>
    <col min="1031" max="1031" width="17.296875" style="2" customWidth="1"/>
    <col min="1032" max="1032" width="3.09765625" style="2" customWidth="1"/>
    <col min="1033" max="1279" width="8.8984375" style="2"/>
    <col min="1280" max="1280" width="3.296875" style="2" customWidth="1"/>
    <col min="1281" max="1281" width="30.3984375" style="2" customWidth="1"/>
    <col min="1282" max="1282" width="35.59765625" style="2" bestFit="1" customWidth="1"/>
    <col min="1283" max="1283" width="12.296875" style="2" customWidth="1"/>
    <col min="1284" max="1284" width="10.69921875" style="2" customWidth="1"/>
    <col min="1285" max="1285" width="12.59765625" style="2" customWidth="1"/>
    <col min="1286" max="1286" width="8.59765625" style="2" customWidth="1"/>
    <col min="1287" max="1287" width="17.296875" style="2" customWidth="1"/>
    <col min="1288" max="1288" width="3.09765625" style="2" customWidth="1"/>
    <col min="1289" max="1535" width="8.8984375" style="2"/>
    <col min="1536" max="1536" width="3.296875" style="2" customWidth="1"/>
    <col min="1537" max="1537" width="30.3984375" style="2" customWidth="1"/>
    <col min="1538" max="1538" width="35.59765625" style="2" bestFit="1" customWidth="1"/>
    <col min="1539" max="1539" width="12.296875" style="2" customWidth="1"/>
    <col min="1540" max="1540" width="10.69921875" style="2" customWidth="1"/>
    <col min="1541" max="1541" width="12.59765625" style="2" customWidth="1"/>
    <col min="1542" max="1542" width="8.59765625" style="2" customWidth="1"/>
    <col min="1543" max="1543" width="17.296875" style="2" customWidth="1"/>
    <col min="1544" max="1544" width="3.09765625" style="2" customWidth="1"/>
    <col min="1545" max="1791" width="8.8984375" style="2"/>
    <col min="1792" max="1792" width="3.296875" style="2" customWidth="1"/>
    <col min="1793" max="1793" width="30.3984375" style="2" customWidth="1"/>
    <col min="1794" max="1794" width="35.59765625" style="2" bestFit="1" customWidth="1"/>
    <col min="1795" max="1795" width="12.296875" style="2" customWidth="1"/>
    <col min="1796" max="1796" width="10.69921875" style="2" customWidth="1"/>
    <col min="1797" max="1797" width="12.59765625" style="2" customWidth="1"/>
    <col min="1798" max="1798" width="8.59765625" style="2" customWidth="1"/>
    <col min="1799" max="1799" width="17.296875" style="2" customWidth="1"/>
    <col min="1800" max="1800" width="3.09765625" style="2" customWidth="1"/>
    <col min="1801" max="2047" width="8.8984375" style="2"/>
    <col min="2048" max="2048" width="3.296875" style="2" customWidth="1"/>
    <col min="2049" max="2049" width="30.3984375" style="2" customWidth="1"/>
    <col min="2050" max="2050" width="35.59765625" style="2" bestFit="1" customWidth="1"/>
    <col min="2051" max="2051" width="12.296875" style="2" customWidth="1"/>
    <col min="2052" max="2052" width="10.69921875" style="2" customWidth="1"/>
    <col min="2053" max="2053" width="12.59765625" style="2" customWidth="1"/>
    <col min="2054" max="2054" width="8.59765625" style="2" customWidth="1"/>
    <col min="2055" max="2055" width="17.296875" style="2" customWidth="1"/>
    <col min="2056" max="2056" width="3.09765625" style="2" customWidth="1"/>
    <col min="2057" max="2303" width="8.8984375" style="2"/>
    <col min="2304" max="2304" width="3.296875" style="2" customWidth="1"/>
    <col min="2305" max="2305" width="30.3984375" style="2" customWidth="1"/>
    <col min="2306" max="2306" width="35.59765625" style="2" bestFit="1" customWidth="1"/>
    <col min="2307" max="2307" width="12.296875" style="2" customWidth="1"/>
    <col min="2308" max="2308" width="10.69921875" style="2" customWidth="1"/>
    <col min="2309" max="2309" width="12.59765625" style="2" customWidth="1"/>
    <col min="2310" max="2310" width="8.59765625" style="2" customWidth="1"/>
    <col min="2311" max="2311" width="17.296875" style="2" customWidth="1"/>
    <col min="2312" max="2312" width="3.09765625" style="2" customWidth="1"/>
    <col min="2313" max="2559" width="8.8984375" style="2"/>
    <col min="2560" max="2560" width="3.296875" style="2" customWidth="1"/>
    <col min="2561" max="2561" width="30.3984375" style="2" customWidth="1"/>
    <col min="2562" max="2562" width="35.59765625" style="2" bestFit="1" customWidth="1"/>
    <col min="2563" max="2563" width="12.296875" style="2" customWidth="1"/>
    <col min="2564" max="2564" width="10.69921875" style="2" customWidth="1"/>
    <col min="2565" max="2565" width="12.59765625" style="2" customWidth="1"/>
    <col min="2566" max="2566" width="8.59765625" style="2" customWidth="1"/>
    <col min="2567" max="2567" width="17.296875" style="2" customWidth="1"/>
    <col min="2568" max="2568" width="3.09765625" style="2" customWidth="1"/>
    <col min="2569" max="2815" width="8.8984375" style="2"/>
    <col min="2816" max="2816" width="3.296875" style="2" customWidth="1"/>
    <col min="2817" max="2817" width="30.3984375" style="2" customWidth="1"/>
    <col min="2818" max="2818" width="35.59765625" style="2" bestFit="1" customWidth="1"/>
    <col min="2819" max="2819" width="12.296875" style="2" customWidth="1"/>
    <col min="2820" max="2820" width="10.69921875" style="2" customWidth="1"/>
    <col min="2821" max="2821" width="12.59765625" style="2" customWidth="1"/>
    <col min="2822" max="2822" width="8.59765625" style="2" customWidth="1"/>
    <col min="2823" max="2823" width="17.296875" style="2" customWidth="1"/>
    <col min="2824" max="2824" width="3.09765625" style="2" customWidth="1"/>
    <col min="2825" max="3071" width="8.8984375" style="2"/>
    <col min="3072" max="3072" width="3.296875" style="2" customWidth="1"/>
    <col min="3073" max="3073" width="30.3984375" style="2" customWidth="1"/>
    <col min="3074" max="3074" width="35.59765625" style="2" bestFit="1" customWidth="1"/>
    <col min="3075" max="3075" width="12.296875" style="2" customWidth="1"/>
    <col min="3076" max="3076" width="10.69921875" style="2" customWidth="1"/>
    <col min="3077" max="3077" width="12.59765625" style="2" customWidth="1"/>
    <col min="3078" max="3078" width="8.59765625" style="2" customWidth="1"/>
    <col min="3079" max="3079" width="17.296875" style="2" customWidth="1"/>
    <col min="3080" max="3080" width="3.09765625" style="2" customWidth="1"/>
    <col min="3081" max="3327" width="8.8984375" style="2"/>
    <col min="3328" max="3328" width="3.296875" style="2" customWidth="1"/>
    <col min="3329" max="3329" width="30.3984375" style="2" customWidth="1"/>
    <col min="3330" max="3330" width="35.59765625" style="2" bestFit="1" customWidth="1"/>
    <col min="3331" max="3331" width="12.296875" style="2" customWidth="1"/>
    <col min="3332" max="3332" width="10.69921875" style="2" customWidth="1"/>
    <col min="3333" max="3333" width="12.59765625" style="2" customWidth="1"/>
    <col min="3334" max="3334" width="8.59765625" style="2" customWidth="1"/>
    <col min="3335" max="3335" width="17.296875" style="2" customWidth="1"/>
    <col min="3336" max="3336" width="3.09765625" style="2" customWidth="1"/>
    <col min="3337" max="3583" width="8.8984375" style="2"/>
    <col min="3584" max="3584" width="3.296875" style="2" customWidth="1"/>
    <col min="3585" max="3585" width="30.3984375" style="2" customWidth="1"/>
    <col min="3586" max="3586" width="35.59765625" style="2" bestFit="1" customWidth="1"/>
    <col min="3587" max="3587" width="12.296875" style="2" customWidth="1"/>
    <col min="3588" max="3588" width="10.69921875" style="2" customWidth="1"/>
    <col min="3589" max="3589" width="12.59765625" style="2" customWidth="1"/>
    <col min="3590" max="3590" width="8.59765625" style="2" customWidth="1"/>
    <col min="3591" max="3591" width="17.296875" style="2" customWidth="1"/>
    <col min="3592" max="3592" width="3.09765625" style="2" customWidth="1"/>
    <col min="3593" max="3839" width="8.8984375" style="2"/>
    <col min="3840" max="3840" width="3.296875" style="2" customWidth="1"/>
    <col min="3841" max="3841" width="30.3984375" style="2" customWidth="1"/>
    <col min="3842" max="3842" width="35.59765625" style="2" bestFit="1" customWidth="1"/>
    <col min="3843" max="3843" width="12.296875" style="2" customWidth="1"/>
    <col min="3844" max="3844" width="10.69921875" style="2" customWidth="1"/>
    <col min="3845" max="3845" width="12.59765625" style="2" customWidth="1"/>
    <col min="3846" max="3846" width="8.59765625" style="2" customWidth="1"/>
    <col min="3847" max="3847" width="17.296875" style="2" customWidth="1"/>
    <col min="3848" max="3848" width="3.09765625" style="2" customWidth="1"/>
    <col min="3849" max="4095" width="8.8984375" style="2"/>
    <col min="4096" max="4096" width="3.296875" style="2" customWidth="1"/>
    <col min="4097" max="4097" width="30.3984375" style="2" customWidth="1"/>
    <col min="4098" max="4098" width="35.59765625" style="2" bestFit="1" customWidth="1"/>
    <col min="4099" max="4099" width="12.296875" style="2" customWidth="1"/>
    <col min="4100" max="4100" width="10.69921875" style="2" customWidth="1"/>
    <col min="4101" max="4101" width="12.59765625" style="2" customWidth="1"/>
    <col min="4102" max="4102" width="8.59765625" style="2" customWidth="1"/>
    <col min="4103" max="4103" width="17.296875" style="2" customWidth="1"/>
    <col min="4104" max="4104" width="3.09765625" style="2" customWidth="1"/>
    <col min="4105" max="4351" width="8.8984375" style="2"/>
    <col min="4352" max="4352" width="3.296875" style="2" customWidth="1"/>
    <col min="4353" max="4353" width="30.3984375" style="2" customWidth="1"/>
    <col min="4354" max="4354" width="35.59765625" style="2" bestFit="1" customWidth="1"/>
    <col min="4355" max="4355" width="12.296875" style="2" customWidth="1"/>
    <col min="4356" max="4356" width="10.69921875" style="2" customWidth="1"/>
    <col min="4357" max="4357" width="12.59765625" style="2" customWidth="1"/>
    <col min="4358" max="4358" width="8.59765625" style="2" customWidth="1"/>
    <col min="4359" max="4359" width="17.296875" style="2" customWidth="1"/>
    <col min="4360" max="4360" width="3.09765625" style="2" customWidth="1"/>
    <col min="4361" max="4607" width="8.8984375" style="2"/>
    <col min="4608" max="4608" width="3.296875" style="2" customWidth="1"/>
    <col min="4609" max="4609" width="30.3984375" style="2" customWidth="1"/>
    <col min="4610" max="4610" width="35.59765625" style="2" bestFit="1" customWidth="1"/>
    <col min="4611" max="4611" width="12.296875" style="2" customWidth="1"/>
    <col min="4612" max="4612" width="10.69921875" style="2" customWidth="1"/>
    <col min="4613" max="4613" width="12.59765625" style="2" customWidth="1"/>
    <col min="4614" max="4614" width="8.59765625" style="2" customWidth="1"/>
    <col min="4615" max="4615" width="17.296875" style="2" customWidth="1"/>
    <col min="4616" max="4616" width="3.09765625" style="2" customWidth="1"/>
    <col min="4617" max="4863" width="8.8984375" style="2"/>
    <col min="4864" max="4864" width="3.296875" style="2" customWidth="1"/>
    <col min="4865" max="4865" width="30.3984375" style="2" customWidth="1"/>
    <col min="4866" max="4866" width="35.59765625" style="2" bestFit="1" customWidth="1"/>
    <col min="4867" max="4867" width="12.296875" style="2" customWidth="1"/>
    <col min="4868" max="4868" width="10.69921875" style="2" customWidth="1"/>
    <col min="4869" max="4869" width="12.59765625" style="2" customWidth="1"/>
    <col min="4870" max="4870" width="8.59765625" style="2" customWidth="1"/>
    <col min="4871" max="4871" width="17.296875" style="2" customWidth="1"/>
    <col min="4872" max="4872" width="3.09765625" style="2" customWidth="1"/>
    <col min="4873" max="5119" width="8.8984375" style="2"/>
    <col min="5120" max="5120" width="3.296875" style="2" customWidth="1"/>
    <col min="5121" max="5121" width="30.3984375" style="2" customWidth="1"/>
    <col min="5122" max="5122" width="35.59765625" style="2" bestFit="1" customWidth="1"/>
    <col min="5123" max="5123" width="12.296875" style="2" customWidth="1"/>
    <col min="5124" max="5124" width="10.69921875" style="2" customWidth="1"/>
    <col min="5125" max="5125" width="12.59765625" style="2" customWidth="1"/>
    <col min="5126" max="5126" width="8.59765625" style="2" customWidth="1"/>
    <col min="5127" max="5127" width="17.296875" style="2" customWidth="1"/>
    <col min="5128" max="5128" width="3.09765625" style="2" customWidth="1"/>
    <col min="5129" max="5375" width="8.8984375" style="2"/>
    <col min="5376" max="5376" width="3.296875" style="2" customWidth="1"/>
    <col min="5377" max="5377" width="30.3984375" style="2" customWidth="1"/>
    <col min="5378" max="5378" width="35.59765625" style="2" bestFit="1" customWidth="1"/>
    <col min="5379" max="5379" width="12.296875" style="2" customWidth="1"/>
    <col min="5380" max="5380" width="10.69921875" style="2" customWidth="1"/>
    <col min="5381" max="5381" width="12.59765625" style="2" customWidth="1"/>
    <col min="5382" max="5382" width="8.59765625" style="2" customWidth="1"/>
    <col min="5383" max="5383" width="17.296875" style="2" customWidth="1"/>
    <col min="5384" max="5384" width="3.09765625" style="2" customWidth="1"/>
    <col min="5385" max="5631" width="8.8984375" style="2"/>
    <col min="5632" max="5632" width="3.296875" style="2" customWidth="1"/>
    <col min="5633" max="5633" width="30.3984375" style="2" customWidth="1"/>
    <col min="5634" max="5634" width="35.59765625" style="2" bestFit="1" customWidth="1"/>
    <col min="5635" max="5635" width="12.296875" style="2" customWidth="1"/>
    <col min="5636" max="5636" width="10.69921875" style="2" customWidth="1"/>
    <col min="5637" max="5637" width="12.59765625" style="2" customWidth="1"/>
    <col min="5638" max="5638" width="8.59765625" style="2" customWidth="1"/>
    <col min="5639" max="5639" width="17.296875" style="2" customWidth="1"/>
    <col min="5640" max="5640" width="3.09765625" style="2" customWidth="1"/>
    <col min="5641" max="5887" width="8.8984375" style="2"/>
    <col min="5888" max="5888" width="3.296875" style="2" customWidth="1"/>
    <col min="5889" max="5889" width="30.3984375" style="2" customWidth="1"/>
    <col min="5890" max="5890" width="35.59765625" style="2" bestFit="1" customWidth="1"/>
    <col min="5891" max="5891" width="12.296875" style="2" customWidth="1"/>
    <col min="5892" max="5892" width="10.69921875" style="2" customWidth="1"/>
    <col min="5893" max="5893" width="12.59765625" style="2" customWidth="1"/>
    <col min="5894" max="5894" width="8.59765625" style="2" customWidth="1"/>
    <col min="5895" max="5895" width="17.296875" style="2" customWidth="1"/>
    <col min="5896" max="5896" width="3.09765625" style="2" customWidth="1"/>
    <col min="5897" max="6143" width="8.8984375" style="2"/>
    <col min="6144" max="6144" width="3.296875" style="2" customWidth="1"/>
    <col min="6145" max="6145" width="30.3984375" style="2" customWidth="1"/>
    <col min="6146" max="6146" width="35.59765625" style="2" bestFit="1" customWidth="1"/>
    <col min="6147" max="6147" width="12.296875" style="2" customWidth="1"/>
    <col min="6148" max="6148" width="10.69921875" style="2" customWidth="1"/>
    <col min="6149" max="6149" width="12.59765625" style="2" customWidth="1"/>
    <col min="6150" max="6150" width="8.59765625" style="2" customWidth="1"/>
    <col min="6151" max="6151" width="17.296875" style="2" customWidth="1"/>
    <col min="6152" max="6152" width="3.09765625" style="2" customWidth="1"/>
    <col min="6153" max="6399" width="8.8984375" style="2"/>
    <col min="6400" max="6400" width="3.296875" style="2" customWidth="1"/>
    <col min="6401" max="6401" width="30.3984375" style="2" customWidth="1"/>
    <col min="6402" max="6402" width="35.59765625" style="2" bestFit="1" customWidth="1"/>
    <col min="6403" max="6403" width="12.296875" style="2" customWidth="1"/>
    <col min="6404" max="6404" width="10.69921875" style="2" customWidth="1"/>
    <col min="6405" max="6405" width="12.59765625" style="2" customWidth="1"/>
    <col min="6406" max="6406" width="8.59765625" style="2" customWidth="1"/>
    <col min="6407" max="6407" width="17.296875" style="2" customWidth="1"/>
    <col min="6408" max="6408" width="3.09765625" style="2" customWidth="1"/>
    <col min="6409" max="6655" width="8.8984375" style="2"/>
    <col min="6656" max="6656" width="3.296875" style="2" customWidth="1"/>
    <col min="6657" max="6657" width="30.3984375" style="2" customWidth="1"/>
    <col min="6658" max="6658" width="35.59765625" style="2" bestFit="1" customWidth="1"/>
    <col min="6659" max="6659" width="12.296875" style="2" customWidth="1"/>
    <col min="6660" max="6660" width="10.69921875" style="2" customWidth="1"/>
    <col min="6661" max="6661" width="12.59765625" style="2" customWidth="1"/>
    <col min="6662" max="6662" width="8.59765625" style="2" customWidth="1"/>
    <col min="6663" max="6663" width="17.296875" style="2" customWidth="1"/>
    <col min="6664" max="6664" width="3.09765625" style="2" customWidth="1"/>
    <col min="6665" max="6911" width="8.8984375" style="2"/>
    <col min="6912" max="6912" width="3.296875" style="2" customWidth="1"/>
    <col min="6913" max="6913" width="30.3984375" style="2" customWidth="1"/>
    <col min="6914" max="6914" width="35.59765625" style="2" bestFit="1" customWidth="1"/>
    <col min="6915" max="6915" width="12.296875" style="2" customWidth="1"/>
    <col min="6916" max="6916" width="10.69921875" style="2" customWidth="1"/>
    <col min="6917" max="6917" width="12.59765625" style="2" customWidth="1"/>
    <col min="6918" max="6918" width="8.59765625" style="2" customWidth="1"/>
    <col min="6919" max="6919" width="17.296875" style="2" customWidth="1"/>
    <col min="6920" max="6920" width="3.09765625" style="2" customWidth="1"/>
    <col min="6921" max="7167" width="8.8984375" style="2"/>
    <col min="7168" max="7168" width="3.296875" style="2" customWidth="1"/>
    <col min="7169" max="7169" width="30.3984375" style="2" customWidth="1"/>
    <col min="7170" max="7170" width="35.59765625" style="2" bestFit="1" customWidth="1"/>
    <col min="7171" max="7171" width="12.296875" style="2" customWidth="1"/>
    <col min="7172" max="7172" width="10.69921875" style="2" customWidth="1"/>
    <col min="7173" max="7173" width="12.59765625" style="2" customWidth="1"/>
    <col min="7174" max="7174" width="8.59765625" style="2" customWidth="1"/>
    <col min="7175" max="7175" width="17.296875" style="2" customWidth="1"/>
    <col min="7176" max="7176" width="3.09765625" style="2" customWidth="1"/>
    <col min="7177" max="7423" width="8.8984375" style="2"/>
    <col min="7424" max="7424" width="3.296875" style="2" customWidth="1"/>
    <col min="7425" max="7425" width="30.3984375" style="2" customWidth="1"/>
    <col min="7426" max="7426" width="35.59765625" style="2" bestFit="1" customWidth="1"/>
    <col min="7427" max="7427" width="12.296875" style="2" customWidth="1"/>
    <col min="7428" max="7428" width="10.69921875" style="2" customWidth="1"/>
    <col min="7429" max="7429" width="12.59765625" style="2" customWidth="1"/>
    <col min="7430" max="7430" width="8.59765625" style="2" customWidth="1"/>
    <col min="7431" max="7431" width="17.296875" style="2" customWidth="1"/>
    <col min="7432" max="7432" width="3.09765625" style="2" customWidth="1"/>
    <col min="7433" max="7679" width="8.8984375" style="2"/>
    <col min="7680" max="7680" width="3.296875" style="2" customWidth="1"/>
    <col min="7681" max="7681" width="30.3984375" style="2" customWidth="1"/>
    <col min="7682" max="7682" width="35.59765625" style="2" bestFit="1" customWidth="1"/>
    <col min="7683" max="7683" width="12.296875" style="2" customWidth="1"/>
    <col min="7684" max="7684" width="10.69921875" style="2" customWidth="1"/>
    <col min="7685" max="7685" width="12.59765625" style="2" customWidth="1"/>
    <col min="7686" max="7686" width="8.59765625" style="2" customWidth="1"/>
    <col min="7687" max="7687" width="17.296875" style="2" customWidth="1"/>
    <col min="7688" max="7688" width="3.09765625" style="2" customWidth="1"/>
    <col min="7689" max="7935" width="8.8984375" style="2"/>
    <col min="7936" max="7936" width="3.296875" style="2" customWidth="1"/>
    <col min="7937" max="7937" width="30.3984375" style="2" customWidth="1"/>
    <col min="7938" max="7938" width="35.59765625" style="2" bestFit="1" customWidth="1"/>
    <col min="7939" max="7939" width="12.296875" style="2" customWidth="1"/>
    <col min="7940" max="7940" width="10.69921875" style="2" customWidth="1"/>
    <col min="7941" max="7941" width="12.59765625" style="2" customWidth="1"/>
    <col min="7942" max="7942" width="8.59765625" style="2" customWidth="1"/>
    <col min="7943" max="7943" width="17.296875" style="2" customWidth="1"/>
    <col min="7944" max="7944" width="3.09765625" style="2" customWidth="1"/>
    <col min="7945" max="8191" width="8.8984375" style="2"/>
    <col min="8192" max="8192" width="3.296875" style="2" customWidth="1"/>
    <col min="8193" max="8193" width="30.3984375" style="2" customWidth="1"/>
    <col min="8194" max="8194" width="35.59765625" style="2" bestFit="1" customWidth="1"/>
    <col min="8195" max="8195" width="12.296875" style="2" customWidth="1"/>
    <col min="8196" max="8196" width="10.69921875" style="2" customWidth="1"/>
    <col min="8197" max="8197" width="12.59765625" style="2" customWidth="1"/>
    <col min="8198" max="8198" width="8.59765625" style="2" customWidth="1"/>
    <col min="8199" max="8199" width="17.296875" style="2" customWidth="1"/>
    <col min="8200" max="8200" width="3.09765625" style="2" customWidth="1"/>
    <col min="8201" max="8447" width="8.8984375" style="2"/>
    <col min="8448" max="8448" width="3.296875" style="2" customWidth="1"/>
    <col min="8449" max="8449" width="30.3984375" style="2" customWidth="1"/>
    <col min="8450" max="8450" width="35.59765625" style="2" bestFit="1" customWidth="1"/>
    <col min="8451" max="8451" width="12.296875" style="2" customWidth="1"/>
    <col min="8452" max="8452" width="10.69921875" style="2" customWidth="1"/>
    <col min="8453" max="8453" width="12.59765625" style="2" customWidth="1"/>
    <col min="8454" max="8454" width="8.59765625" style="2" customWidth="1"/>
    <col min="8455" max="8455" width="17.296875" style="2" customWidth="1"/>
    <col min="8456" max="8456" width="3.09765625" style="2" customWidth="1"/>
    <col min="8457" max="8703" width="8.8984375" style="2"/>
    <col min="8704" max="8704" width="3.296875" style="2" customWidth="1"/>
    <col min="8705" max="8705" width="30.3984375" style="2" customWidth="1"/>
    <col min="8706" max="8706" width="35.59765625" style="2" bestFit="1" customWidth="1"/>
    <col min="8707" max="8707" width="12.296875" style="2" customWidth="1"/>
    <col min="8708" max="8708" width="10.69921875" style="2" customWidth="1"/>
    <col min="8709" max="8709" width="12.59765625" style="2" customWidth="1"/>
    <col min="8710" max="8710" width="8.59765625" style="2" customWidth="1"/>
    <col min="8711" max="8711" width="17.296875" style="2" customWidth="1"/>
    <col min="8712" max="8712" width="3.09765625" style="2" customWidth="1"/>
    <col min="8713" max="8959" width="8.8984375" style="2"/>
    <col min="8960" max="8960" width="3.296875" style="2" customWidth="1"/>
    <col min="8961" max="8961" width="30.3984375" style="2" customWidth="1"/>
    <col min="8962" max="8962" width="35.59765625" style="2" bestFit="1" customWidth="1"/>
    <col min="8963" max="8963" width="12.296875" style="2" customWidth="1"/>
    <col min="8964" max="8964" width="10.69921875" style="2" customWidth="1"/>
    <col min="8965" max="8965" width="12.59765625" style="2" customWidth="1"/>
    <col min="8966" max="8966" width="8.59765625" style="2" customWidth="1"/>
    <col min="8967" max="8967" width="17.296875" style="2" customWidth="1"/>
    <col min="8968" max="8968" width="3.09765625" style="2" customWidth="1"/>
    <col min="8969" max="9215" width="8.8984375" style="2"/>
    <col min="9216" max="9216" width="3.296875" style="2" customWidth="1"/>
    <col min="9217" max="9217" width="30.3984375" style="2" customWidth="1"/>
    <col min="9218" max="9218" width="35.59765625" style="2" bestFit="1" customWidth="1"/>
    <col min="9219" max="9219" width="12.296875" style="2" customWidth="1"/>
    <col min="9220" max="9220" width="10.69921875" style="2" customWidth="1"/>
    <col min="9221" max="9221" width="12.59765625" style="2" customWidth="1"/>
    <col min="9222" max="9222" width="8.59765625" style="2" customWidth="1"/>
    <col min="9223" max="9223" width="17.296875" style="2" customWidth="1"/>
    <col min="9224" max="9224" width="3.09765625" style="2" customWidth="1"/>
    <col min="9225" max="9471" width="8.8984375" style="2"/>
    <col min="9472" max="9472" width="3.296875" style="2" customWidth="1"/>
    <col min="9473" max="9473" width="30.3984375" style="2" customWidth="1"/>
    <col min="9474" max="9474" width="35.59765625" style="2" bestFit="1" customWidth="1"/>
    <col min="9475" max="9475" width="12.296875" style="2" customWidth="1"/>
    <col min="9476" max="9476" width="10.69921875" style="2" customWidth="1"/>
    <col min="9477" max="9477" width="12.59765625" style="2" customWidth="1"/>
    <col min="9478" max="9478" width="8.59765625" style="2" customWidth="1"/>
    <col min="9479" max="9479" width="17.296875" style="2" customWidth="1"/>
    <col min="9480" max="9480" width="3.09765625" style="2" customWidth="1"/>
    <col min="9481" max="9727" width="8.8984375" style="2"/>
    <col min="9728" max="9728" width="3.296875" style="2" customWidth="1"/>
    <col min="9729" max="9729" width="30.3984375" style="2" customWidth="1"/>
    <col min="9730" max="9730" width="35.59765625" style="2" bestFit="1" customWidth="1"/>
    <col min="9731" max="9731" width="12.296875" style="2" customWidth="1"/>
    <col min="9732" max="9732" width="10.69921875" style="2" customWidth="1"/>
    <col min="9733" max="9733" width="12.59765625" style="2" customWidth="1"/>
    <col min="9734" max="9734" width="8.59765625" style="2" customWidth="1"/>
    <col min="9735" max="9735" width="17.296875" style="2" customWidth="1"/>
    <col min="9736" max="9736" width="3.09765625" style="2" customWidth="1"/>
    <col min="9737" max="9983" width="8.8984375" style="2"/>
    <col min="9984" max="9984" width="3.296875" style="2" customWidth="1"/>
    <col min="9985" max="9985" width="30.3984375" style="2" customWidth="1"/>
    <col min="9986" max="9986" width="35.59765625" style="2" bestFit="1" customWidth="1"/>
    <col min="9987" max="9987" width="12.296875" style="2" customWidth="1"/>
    <col min="9988" max="9988" width="10.69921875" style="2" customWidth="1"/>
    <col min="9989" max="9989" width="12.59765625" style="2" customWidth="1"/>
    <col min="9990" max="9990" width="8.59765625" style="2" customWidth="1"/>
    <col min="9991" max="9991" width="17.296875" style="2" customWidth="1"/>
    <col min="9992" max="9992" width="3.09765625" style="2" customWidth="1"/>
    <col min="9993" max="10239" width="8.8984375" style="2"/>
    <col min="10240" max="10240" width="3.296875" style="2" customWidth="1"/>
    <col min="10241" max="10241" width="30.3984375" style="2" customWidth="1"/>
    <col min="10242" max="10242" width="35.59765625" style="2" bestFit="1" customWidth="1"/>
    <col min="10243" max="10243" width="12.296875" style="2" customWidth="1"/>
    <col min="10244" max="10244" width="10.69921875" style="2" customWidth="1"/>
    <col min="10245" max="10245" width="12.59765625" style="2" customWidth="1"/>
    <col min="10246" max="10246" width="8.59765625" style="2" customWidth="1"/>
    <col min="10247" max="10247" width="17.296875" style="2" customWidth="1"/>
    <col min="10248" max="10248" width="3.09765625" style="2" customWidth="1"/>
    <col min="10249" max="10495" width="8.8984375" style="2"/>
    <col min="10496" max="10496" width="3.296875" style="2" customWidth="1"/>
    <col min="10497" max="10497" width="30.3984375" style="2" customWidth="1"/>
    <col min="10498" max="10498" width="35.59765625" style="2" bestFit="1" customWidth="1"/>
    <col min="10499" max="10499" width="12.296875" style="2" customWidth="1"/>
    <col min="10500" max="10500" width="10.69921875" style="2" customWidth="1"/>
    <col min="10501" max="10501" width="12.59765625" style="2" customWidth="1"/>
    <col min="10502" max="10502" width="8.59765625" style="2" customWidth="1"/>
    <col min="10503" max="10503" width="17.296875" style="2" customWidth="1"/>
    <col min="10504" max="10504" width="3.09765625" style="2" customWidth="1"/>
    <col min="10505" max="10751" width="8.8984375" style="2"/>
    <col min="10752" max="10752" width="3.296875" style="2" customWidth="1"/>
    <col min="10753" max="10753" width="30.3984375" style="2" customWidth="1"/>
    <col min="10754" max="10754" width="35.59765625" style="2" bestFit="1" customWidth="1"/>
    <col min="10755" max="10755" width="12.296875" style="2" customWidth="1"/>
    <col min="10756" max="10756" width="10.69921875" style="2" customWidth="1"/>
    <col min="10757" max="10757" width="12.59765625" style="2" customWidth="1"/>
    <col min="10758" max="10758" width="8.59765625" style="2" customWidth="1"/>
    <col min="10759" max="10759" width="17.296875" style="2" customWidth="1"/>
    <col min="10760" max="10760" width="3.09765625" style="2" customWidth="1"/>
    <col min="10761" max="11007" width="8.8984375" style="2"/>
    <col min="11008" max="11008" width="3.296875" style="2" customWidth="1"/>
    <col min="11009" max="11009" width="30.3984375" style="2" customWidth="1"/>
    <col min="11010" max="11010" width="35.59765625" style="2" bestFit="1" customWidth="1"/>
    <col min="11011" max="11011" width="12.296875" style="2" customWidth="1"/>
    <col min="11012" max="11012" width="10.69921875" style="2" customWidth="1"/>
    <col min="11013" max="11013" width="12.59765625" style="2" customWidth="1"/>
    <col min="11014" max="11014" width="8.59765625" style="2" customWidth="1"/>
    <col min="11015" max="11015" width="17.296875" style="2" customWidth="1"/>
    <col min="11016" max="11016" width="3.09765625" style="2" customWidth="1"/>
    <col min="11017" max="11263" width="8.8984375" style="2"/>
    <col min="11264" max="11264" width="3.296875" style="2" customWidth="1"/>
    <col min="11265" max="11265" width="30.3984375" style="2" customWidth="1"/>
    <col min="11266" max="11266" width="35.59765625" style="2" bestFit="1" customWidth="1"/>
    <col min="11267" max="11267" width="12.296875" style="2" customWidth="1"/>
    <col min="11268" max="11268" width="10.69921875" style="2" customWidth="1"/>
    <col min="11269" max="11269" width="12.59765625" style="2" customWidth="1"/>
    <col min="11270" max="11270" width="8.59765625" style="2" customWidth="1"/>
    <col min="11271" max="11271" width="17.296875" style="2" customWidth="1"/>
    <col min="11272" max="11272" width="3.09765625" style="2" customWidth="1"/>
    <col min="11273" max="11519" width="8.8984375" style="2"/>
    <col min="11520" max="11520" width="3.296875" style="2" customWidth="1"/>
    <col min="11521" max="11521" width="30.3984375" style="2" customWidth="1"/>
    <col min="11522" max="11522" width="35.59765625" style="2" bestFit="1" customWidth="1"/>
    <col min="11523" max="11523" width="12.296875" style="2" customWidth="1"/>
    <col min="11524" max="11524" width="10.69921875" style="2" customWidth="1"/>
    <col min="11525" max="11525" width="12.59765625" style="2" customWidth="1"/>
    <col min="11526" max="11526" width="8.59765625" style="2" customWidth="1"/>
    <col min="11527" max="11527" width="17.296875" style="2" customWidth="1"/>
    <col min="11528" max="11528" width="3.09765625" style="2" customWidth="1"/>
    <col min="11529" max="11775" width="8.8984375" style="2"/>
    <col min="11776" max="11776" width="3.296875" style="2" customWidth="1"/>
    <col min="11777" max="11777" width="30.3984375" style="2" customWidth="1"/>
    <col min="11778" max="11778" width="35.59765625" style="2" bestFit="1" customWidth="1"/>
    <col min="11779" max="11779" width="12.296875" style="2" customWidth="1"/>
    <col min="11780" max="11780" width="10.69921875" style="2" customWidth="1"/>
    <col min="11781" max="11781" width="12.59765625" style="2" customWidth="1"/>
    <col min="11782" max="11782" width="8.59765625" style="2" customWidth="1"/>
    <col min="11783" max="11783" width="17.296875" style="2" customWidth="1"/>
    <col min="11784" max="11784" width="3.09765625" style="2" customWidth="1"/>
    <col min="11785" max="12031" width="8.8984375" style="2"/>
    <col min="12032" max="12032" width="3.296875" style="2" customWidth="1"/>
    <col min="12033" max="12033" width="30.3984375" style="2" customWidth="1"/>
    <col min="12034" max="12034" width="35.59765625" style="2" bestFit="1" customWidth="1"/>
    <col min="12035" max="12035" width="12.296875" style="2" customWidth="1"/>
    <col min="12036" max="12036" width="10.69921875" style="2" customWidth="1"/>
    <col min="12037" max="12037" width="12.59765625" style="2" customWidth="1"/>
    <col min="12038" max="12038" width="8.59765625" style="2" customWidth="1"/>
    <col min="12039" max="12039" width="17.296875" style="2" customWidth="1"/>
    <col min="12040" max="12040" width="3.09765625" style="2" customWidth="1"/>
    <col min="12041" max="12287" width="8.8984375" style="2"/>
    <col min="12288" max="12288" width="3.296875" style="2" customWidth="1"/>
    <col min="12289" max="12289" width="30.3984375" style="2" customWidth="1"/>
    <col min="12290" max="12290" width="35.59765625" style="2" bestFit="1" customWidth="1"/>
    <col min="12291" max="12291" width="12.296875" style="2" customWidth="1"/>
    <col min="12292" max="12292" width="10.69921875" style="2" customWidth="1"/>
    <col min="12293" max="12293" width="12.59765625" style="2" customWidth="1"/>
    <col min="12294" max="12294" width="8.59765625" style="2" customWidth="1"/>
    <col min="12295" max="12295" width="17.296875" style="2" customWidth="1"/>
    <col min="12296" max="12296" width="3.09765625" style="2" customWidth="1"/>
    <col min="12297" max="12543" width="8.8984375" style="2"/>
    <col min="12544" max="12544" width="3.296875" style="2" customWidth="1"/>
    <col min="12545" max="12545" width="30.3984375" style="2" customWidth="1"/>
    <col min="12546" max="12546" width="35.59765625" style="2" bestFit="1" customWidth="1"/>
    <col min="12547" max="12547" width="12.296875" style="2" customWidth="1"/>
    <col min="12548" max="12548" width="10.69921875" style="2" customWidth="1"/>
    <col min="12549" max="12549" width="12.59765625" style="2" customWidth="1"/>
    <col min="12550" max="12550" width="8.59765625" style="2" customWidth="1"/>
    <col min="12551" max="12551" width="17.296875" style="2" customWidth="1"/>
    <col min="12552" max="12552" width="3.09765625" style="2" customWidth="1"/>
    <col min="12553" max="12799" width="8.8984375" style="2"/>
    <col min="12800" max="12800" width="3.296875" style="2" customWidth="1"/>
    <col min="12801" max="12801" width="30.3984375" style="2" customWidth="1"/>
    <col min="12802" max="12802" width="35.59765625" style="2" bestFit="1" customWidth="1"/>
    <col min="12803" max="12803" width="12.296875" style="2" customWidth="1"/>
    <col min="12804" max="12804" width="10.69921875" style="2" customWidth="1"/>
    <col min="12805" max="12805" width="12.59765625" style="2" customWidth="1"/>
    <col min="12806" max="12806" width="8.59765625" style="2" customWidth="1"/>
    <col min="12807" max="12807" width="17.296875" style="2" customWidth="1"/>
    <col min="12808" max="12808" width="3.09765625" style="2" customWidth="1"/>
    <col min="12809" max="13055" width="8.8984375" style="2"/>
    <col min="13056" max="13056" width="3.296875" style="2" customWidth="1"/>
    <col min="13057" max="13057" width="30.3984375" style="2" customWidth="1"/>
    <col min="13058" max="13058" width="35.59765625" style="2" bestFit="1" customWidth="1"/>
    <col min="13059" max="13059" width="12.296875" style="2" customWidth="1"/>
    <col min="13060" max="13060" width="10.69921875" style="2" customWidth="1"/>
    <col min="13061" max="13061" width="12.59765625" style="2" customWidth="1"/>
    <col min="13062" max="13062" width="8.59765625" style="2" customWidth="1"/>
    <col min="13063" max="13063" width="17.296875" style="2" customWidth="1"/>
    <col min="13064" max="13064" width="3.09765625" style="2" customWidth="1"/>
    <col min="13065" max="13311" width="8.8984375" style="2"/>
    <col min="13312" max="13312" width="3.296875" style="2" customWidth="1"/>
    <col min="13313" max="13313" width="30.3984375" style="2" customWidth="1"/>
    <col min="13314" max="13314" width="35.59765625" style="2" bestFit="1" customWidth="1"/>
    <col min="13315" max="13315" width="12.296875" style="2" customWidth="1"/>
    <col min="13316" max="13316" width="10.69921875" style="2" customWidth="1"/>
    <col min="13317" max="13317" width="12.59765625" style="2" customWidth="1"/>
    <col min="13318" max="13318" width="8.59765625" style="2" customWidth="1"/>
    <col min="13319" max="13319" width="17.296875" style="2" customWidth="1"/>
    <col min="13320" max="13320" width="3.09765625" style="2" customWidth="1"/>
    <col min="13321" max="13567" width="8.8984375" style="2"/>
    <col min="13568" max="13568" width="3.296875" style="2" customWidth="1"/>
    <col min="13569" max="13569" width="30.3984375" style="2" customWidth="1"/>
    <col min="13570" max="13570" width="35.59765625" style="2" bestFit="1" customWidth="1"/>
    <col min="13571" max="13571" width="12.296875" style="2" customWidth="1"/>
    <col min="13572" max="13572" width="10.69921875" style="2" customWidth="1"/>
    <col min="13573" max="13573" width="12.59765625" style="2" customWidth="1"/>
    <col min="13574" max="13574" width="8.59765625" style="2" customWidth="1"/>
    <col min="13575" max="13575" width="17.296875" style="2" customWidth="1"/>
    <col min="13576" max="13576" width="3.09765625" style="2" customWidth="1"/>
    <col min="13577" max="13823" width="8.8984375" style="2"/>
    <col min="13824" max="13824" width="3.296875" style="2" customWidth="1"/>
    <col min="13825" max="13825" width="30.3984375" style="2" customWidth="1"/>
    <col min="13826" max="13826" width="35.59765625" style="2" bestFit="1" customWidth="1"/>
    <col min="13827" max="13827" width="12.296875" style="2" customWidth="1"/>
    <col min="13828" max="13828" width="10.69921875" style="2" customWidth="1"/>
    <col min="13829" max="13829" width="12.59765625" style="2" customWidth="1"/>
    <col min="13830" max="13830" width="8.59765625" style="2" customWidth="1"/>
    <col min="13831" max="13831" width="17.296875" style="2" customWidth="1"/>
    <col min="13832" max="13832" width="3.09765625" style="2" customWidth="1"/>
    <col min="13833" max="14079" width="8.8984375" style="2"/>
    <col min="14080" max="14080" width="3.296875" style="2" customWidth="1"/>
    <col min="14081" max="14081" width="30.3984375" style="2" customWidth="1"/>
    <col min="14082" max="14082" width="35.59765625" style="2" bestFit="1" customWidth="1"/>
    <col min="14083" max="14083" width="12.296875" style="2" customWidth="1"/>
    <col min="14084" max="14084" width="10.69921875" style="2" customWidth="1"/>
    <col min="14085" max="14085" width="12.59765625" style="2" customWidth="1"/>
    <col min="14086" max="14086" width="8.59765625" style="2" customWidth="1"/>
    <col min="14087" max="14087" width="17.296875" style="2" customWidth="1"/>
    <col min="14088" max="14088" width="3.09765625" style="2" customWidth="1"/>
    <col min="14089" max="14335" width="8.8984375" style="2"/>
    <col min="14336" max="14336" width="3.296875" style="2" customWidth="1"/>
    <col min="14337" max="14337" width="30.3984375" style="2" customWidth="1"/>
    <col min="14338" max="14338" width="35.59765625" style="2" bestFit="1" customWidth="1"/>
    <col min="14339" max="14339" width="12.296875" style="2" customWidth="1"/>
    <col min="14340" max="14340" width="10.69921875" style="2" customWidth="1"/>
    <col min="14341" max="14341" width="12.59765625" style="2" customWidth="1"/>
    <col min="14342" max="14342" width="8.59765625" style="2" customWidth="1"/>
    <col min="14343" max="14343" width="17.296875" style="2" customWidth="1"/>
    <col min="14344" max="14344" width="3.09765625" style="2" customWidth="1"/>
    <col min="14345" max="14591" width="8.8984375" style="2"/>
    <col min="14592" max="14592" width="3.296875" style="2" customWidth="1"/>
    <col min="14593" max="14593" width="30.3984375" style="2" customWidth="1"/>
    <col min="14594" max="14594" width="35.59765625" style="2" bestFit="1" customWidth="1"/>
    <col min="14595" max="14595" width="12.296875" style="2" customWidth="1"/>
    <col min="14596" max="14596" width="10.69921875" style="2" customWidth="1"/>
    <col min="14597" max="14597" width="12.59765625" style="2" customWidth="1"/>
    <col min="14598" max="14598" width="8.59765625" style="2" customWidth="1"/>
    <col min="14599" max="14599" width="17.296875" style="2" customWidth="1"/>
    <col min="14600" max="14600" width="3.09765625" style="2" customWidth="1"/>
    <col min="14601" max="14847" width="8.8984375" style="2"/>
    <col min="14848" max="14848" width="3.296875" style="2" customWidth="1"/>
    <col min="14849" max="14849" width="30.3984375" style="2" customWidth="1"/>
    <col min="14850" max="14850" width="35.59765625" style="2" bestFit="1" customWidth="1"/>
    <col min="14851" max="14851" width="12.296875" style="2" customWidth="1"/>
    <col min="14852" max="14852" width="10.69921875" style="2" customWidth="1"/>
    <col min="14853" max="14853" width="12.59765625" style="2" customWidth="1"/>
    <col min="14854" max="14854" width="8.59765625" style="2" customWidth="1"/>
    <col min="14855" max="14855" width="17.296875" style="2" customWidth="1"/>
    <col min="14856" max="14856" width="3.09765625" style="2" customWidth="1"/>
    <col min="14857" max="15103" width="8.8984375" style="2"/>
    <col min="15104" max="15104" width="3.296875" style="2" customWidth="1"/>
    <col min="15105" max="15105" width="30.3984375" style="2" customWidth="1"/>
    <col min="15106" max="15106" width="35.59765625" style="2" bestFit="1" customWidth="1"/>
    <col min="15107" max="15107" width="12.296875" style="2" customWidth="1"/>
    <col min="15108" max="15108" width="10.69921875" style="2" customWidth="1"/>
    <col min="15109" max="15109" width="12.59765625" style="2" customWidth="1"/>
    <col min="15110" max="15110" width="8.59765625" style="2" customWidth="1"/>
    <col min="15111" max="15111" width="17.296875" style="2" customWidth="1"/>
    <col min="15112" max="15112" width="3.09765625" style="2" customWidth="1"/>
    <col min="15113" max="15359" width="8.8984375" style="2"/>
    <col min="15360" max="15360" width="3.296875" style="2" customWidth="1"/>
    <col min="15361" max="15361" width="30.3984375" style="2" customWidth="1"/>
    <col min="15362" max="15362" width="35.59765625" style="2" bestFit="1" customWidth="1"/>
    <col min="15363" max="15363" width="12.296875" style="2" customWidth="1"/>
    <col min="15364" max="15364" width="10.69921875" style="2" customWidth="1"/>
    <col min="15365" max="15365" width="12.59765625" style="2" customWidth="1"/>
    <col min="15366" max="15366" width="8.59765625" style="2" customWidth="1"/>
    <col min="15367" max="15367" width="17.296875" style="2" customWidth="1"/>
    <col min="15368" max="15368" width="3.09765625" style="2" customWidth="1"/>
    <col min="15369" max="15615" width="8.8984375" style="2"/>
    <col min="15616" max="15616" width="3.296875" style="2" customWidth="1"/>
    <col min="15617" max="15617" width="30.3984375" style="2" customWidth="1"/>
    <col min="15618" max="15618" width="35.59765625" style="2" bestFit="1" customWidth="1"/>
    <col min="15619" max="15619" width="12.296875" style="2" customWidth="1"/>
    <col min="15620" max="15620" width="10.69921875" style="2" customWidth="1"/>
    <col min="15621" max="15621" width="12.59765625" style="2" customWidth="1"/>
    <col min="15622" max="15622" width="8.59765625" style="2" customWidth="1"/>
    <col min="15623" max="15623" width="17.296875" style="2" customWidth="1"/>
    <col min="15624" max="15624" width="3.09765625" style="2" customWidth="1"/>
    <col min="15625" max="15871" width="8.8984375" style="2"/>
    <col min="15872" max="15872" width="3.296875" style="2" customWidth="1"/>
    <col min="15873" max="15873" width="30.3984375" style="2" customWidth="1"/>
    <col min="15874" max="15874" width="35.59765625" style="2" bestFit="1" customWidth="1"/>
    <col min="15875" max="15875" width="12.296875" style="2" customWidth="1"/>
    <col min="15876" max="15876" width="10.69921875" style="2" customWidth="1"/>
    <col min="15877" max="15877" width="12.59765625" style="2" customWidth="1"/>
    <col min="15878" max="15878" width="8.59765625" style="2" customWidth="1"/>
    <col min="15879" max="15879" width="17.296875" style="2" customWidth="1"/>
    <col min="15880" max="15880" width="3.09765625" style="2" customWidth="1"/>
    <col min="15881" max="16127" width="8.8984375" style="2"/>
    <col min="16128" max="16128" width="3.296875" style="2" customWidth="1"/>
    <col min="16129" max="16129" width="30.3984375" style="2" customWidth="1"/>
    <col min="16130" max="16130" width="35.59765625" style="2" bestFit="1" customWidth="1"/>
    <col min="16131" max="16131" width="12.296875" style="2" customWidth="1"/>
    <col min="16132" max="16132" width="10.69921875" style="2" customWidth="1"/>
    <col min="16133" max="16133" width="12.59765625" style="2" customWidth="1"/>
    <col min="16134" max="16134" width="8.59765625" style="2" customWidth="1"/>
    <col min="16135" max="16135" width="17.296875" style="2" customWidth="1"/>
    <col min="16136" max="16136" width="3.09765625" style="2" customWidth="1"/>
    <col min="16137" max="16384" width="8.8984375" style="2"/>
  </cols>
  <sheetData>
    <row r="1" spans="1:8" ht="18.600000000000001" customHeight="1" x14ac:dyDescent="0.25">
      <c r="A1" s="493" t="s">
        <v>200</v>
      </c>
      <c r="B1" s="493"/>
      <c r="C1" s="493"/>
      <c r="D1" s="493"/>
      <c r="E1" s="493"/>
      <c r="F1" s="493"/>
    </row>
    <row r="2" spans="1:8" ht="15.7" customHeight="1" x14ac:dyDescent="0.25">
      <c r="B2" s="3">
        <v>43221</v>
      </c>
    </row>
    <row r="3" spans="1:8" ht="15.7" customHeight="1" x14ac:dyDescent="0.25">
      <c r="B3" s="3"/>
    </row>
    <row r="4" spans="1:8" ht="15" customHeight="1" x14ac:dyDescent="0.25">
      <c r="A4" s="226" t="s">
        <v>1</v>
      </c>
      <c r="C4" s="8" t="s">
        <v>201</v>
      </c>
      <c r="D4" s="8" t="s">
        <v>202</v>
      </c>
      <c r="E4" s="8" t="s">
        <v>203</v>
      </c>
      <c r="F4" s="225" t="s">
        <v>435</v>
      </c>
    </row>
    <row r="5" spans="1:8" ht="11.95" customHeight="1" x14ac:dyDescent="0.25">
      <c r="A5" s="227" t="s">
        <v>3</v>
      </c>
      <c r="B5" s="2" t="s">
        <v>4</v>
      </c>
      <c r="C5" s="65">
        <v>600</v>
      </c>
      <c r="D5" s="65"/>
      <c r="E5" s="65">
        <v>600</v>
      </c>
      <c r="F5" s="5" t="s">
        <v>5</v>
      </c>
    </row>
    <row r="6" spans="1:8" ht="11.95" customHeight="1" x14ac:dyDescent="0.25">
      <c r="A6" s="227" t="s">
        <v>444</v>
      </c>
      <c r="B6" s="2" t="s">
        <v>1212</v>
      </c>
      <c r="C6" s="65">
        <v>49.17</v>
      </c>
      <c r="D6" s="65">
        <v>9.84</v>
      </c>
      <c r="E6" s="259">
        <v>59.01</v>
      </c>
      <c r="F6" s="5">
        <v>203323</v>
      </c>
      <c r="G6" s="12"/>
    </row>
    <row r="7" spans="1:8" ht="11.95" customHeight="1" x14ac:dyDescent="0.25">
      <c r="A7" s="227" t="s">
        <v>444</v>
      </c>
      <c r="B7" s="2" t="s">
        <v>1213</v>
      </c>
      <c r="C7" s="65">
        <v>2.04</v>
      </c>
      <c r="D7" s="65">
        <v>0.41</v>
      </c>
      <c r="E7" s="259">
        <v>2.4500000000000002</v>
      </c>
      <c r="F7" s="5">
        <v>203323</v>
      </c>
      <c r="G7" s="12"/>
    </row>
    <row r="8" spans="1:8" ht="11.95" customHeight="1" x14ac:dyDescent="0.25">
      <c r="A8" s="227" t="s">
        <v>1214</v>
      </c>
      <c r="B8" s="2" t="s">
        <v>1215</v>
      </c>
      <c r="C8" s="65">
        <v>150</v>
      </c>
      <c r="D8" s="65">
        <v>30</v>
      </c>
      <c r="E8" s="259">
        <v>180</v>
      </c>
      <c r="F8" s="5">
        <v>203319</v>
      </c>
      <c r="G8" s="12"/>
    </row>
    <row r="9" spans="1:8" ht="11.95" customHeight="1" x14ac:dyDescent="0.25">
      <c r="A9" s="227" t="s">
        <v>8</v>
      </c>
      <c r="B9" s="2" t="s">
        <v>1216</v>
      </c>
      <c r="C9" s="11">
        <v>15</v>
      </c>
      <c r="D9" s="11">
        <v>3</v>
      </c>
      <c r="E9" s="11">
        <v>18</v>
      </c>
      <c r="F9" s="5" t="s">
        <v>5</v>
      </c>
      <c r="G9" s="12"/>
    </row>
    <row r="10" spans="1:8" ht="11.95" customHeight="1" x14ac:dyDescent="0.25">
      <c r="C10" s="13">
        <f>SUM(C5:C9)</f>
        <v>816.20999999999992</v>
      </c>
      <c r="D10" s="13">
        <f>SUM(D5:D9)</f>
        <v>43.25</v>
      </c>
      <c r="E10" s="13">
        <f>SUM(E5:E9)</f>
        <v>859.46</v>
      </c>
      <c r="G10" s="12"/>
    </row>
    <row r="11" spans="1:8" ht="12.85" customHeight="1" x14ac:dyDescent="0.25">
      <c r="A11" s="226" t="s">
        <v>11</v>
      </c>
      <c r="C11" s="14"/>
      <c r="D11" s="14"/>
      <c r="E11" s="14"/>
      <c r="H11" s="2" t="s">
        <v>10</v>
      </c>
    </row>
    <row r="12" spans="1:8" x14ac:dyDescent="0.25">
      <c r="A12" s="227" t="s">
        <v>444</v>
      </c>
      <c r="B12" s="2" t="s">
        <v>15</v>
      </c>
      <c r="C12" s="14">
        <v>20.36</v>
      </c>
      <c r="D12" s="14">
        <v>4.07</v>
      </c>
      <c r="E12" s="64">
        <f>SUM(C12:D12)</f>
        <v>24.43</v>
      </c>
      <c r="F12" s="5">
        <v>203323</v>
      </c>
    </row>
    <row r="13" spans="1:8" x14ac:dyDescent="0.25">
      <c r="A13" s="227" t="s">
        <v>12</v>
      </c>
      <c r="B13" s="2" t="s">
        <v>13</v>
      </c>
      <c r="C13" s="15">
        <v>9.0500000000000007</v>
      </c>
      <c r="D13" s="15"/>
      <c r="E13" s="15">
        <v>9.0500000000000007</v>
      </c>
      <c r="F13" s="5" t="s">
        <v>5</v>
      </c>
      <c r="G13" s="12"/>
    </row>
    <row r="14" spans="1:8" x14ac:dyDescent="0.25">
      <c r="A14" s="227" t="s">
        <v>720</v>
      </c>
      <c r="B14" s="2" t="s">
        <v>1217</v>
      </c>
      <c r="C14" s="15">
        <v>58</v>
      </c>
      <c r="D14" s="15"/>
      <c r="E14" s="15">
        <v>58</v>
      </c>
      <c r="F14" s="5" t="s">
        <v>52</v>
      </c>
    </row>
    <row r="15" spans="1:8" x14ac:dyDescent="0.25">
      <c r="A15" s="227" t="s">
        <v>613</v>
      </c>
      <c r="C15" s="15">
        <v>38.700000000000003</v>
      </c>
      <c r="D15" s="15"/>
      <c r="E15" s="15">
        <v>38.700000000000003</v>
      </c>
      <c r="F15" s="5">
        <v>203321</v>
      </c>
    </row>
    <row r="16" spans="1:8" x14ac:dyDescent="0.25">
      <c r="A16" s="227" t="s">
        <v>16</v>
      </c>
      <c r="B16" s="2" t="s">
        <v>17</v>
      </c>
      <c r="C16" s="15">
        <v>60.85</v>
      </c>
      <c r="D16" s="15">
        <v>12.18</v>
      </c>
      <c r="E16" s="15">
        <v>73.03</v>
      </c>
      <c r="F16" s="5">
        <v>203322</v>
      </c>
    </row>
    <row r="17" spans="1:7" x14ac:dyDescent="0.25">
      <c r="A17" s="227" t="s">
        <v>780</v>
      </c>
      <c r="B17" s="2" t="s">
        <v>1218</v>
      </c>
      <c r="C17" s="15">
        <v>268.8</v>
      </c>
      <c r="D17" s="15">
        <v>53.76</v>
      </c>
      <c r="E17" s="15">
        <v>322.56</v>
      </c>
      <c r="F17" s="5" t="s">
        <v>5</v>
      </c>
      <c r="G17" s="12"/>
    </row>
    <row r="18" spans="1:7" x14ac:dyDescent="0.25">
      <c r="A18" s="2" t="s">
        <v>18</v>
      </c>
      <c r="B18" s="2" t="s">
        <v>19</v>
      </c>
      <c r="C18" s="16">
        <f>15.28+66.09</f>
        <v>81.37</v>
      </c>
      <c r="D18" s="16">
        <v>16.27</v>
      </c>
      <c r="E18" s="16">
        <v>97.64</v>
      </c>
      <c r="F18" s="17" t="s">
        <v>5</v>
      </c>
      <c r="G18" s="12"/>
    </row>
    <row r="19" spans="1:7" x14ac:dyDescent="0.25">
      <c r="A19" s="2" t="s">
        <v>8</v>
      </c>
      <c r="B19" s="2" t="s">
        <v>1219</v>
      </c>
      <c r="C19" s="15">
        <v>76.06</v>
      </c>
      <c r="D19" s="15">
        <v>15.21</v>
      </c>
      <c r="E19" s="15">
        <v>91.27</v>
      </c>
      <c r="F19" s="17" t="s">
        <v>5</v>
      </c>
    </row>
    <row r="20" spans="1:7" x14ac:dyDescent="0.25">
      <c r="A20" s="227" t="s">
        <v>1052</v>
      </c>
      <c r="B20" s="2" t="s">
        <v>1220</v>
      </c>
      <c r="C20" s="15">
        <v>270</v>
      </c>
      <c r="D20" s="15">
        <v>54</v>
      </c>
      <c r="E20" s="15">
        <v>324</v>
      </c>
      <c r="F20" s="17">
        <v>203320</v>
      </c>
      <c r="G20" s="12"/>
    </row>
    <row r="21" spans="1:7" x14ac:dyDescent="0.25">
      <c r="A21" s="227" t="s">
        <v>792</v>
      </c>
      <c r="B21" s="2" t="s">
        <v>1221</v>
      </c>
      <c r="C21" s="14">
        <v>29.61</v>
      </c>
      <c r="D21" s="14">
        <v>5.92</v>
      </c>
      <c r="E21" s="14">
        <v>35.53</v>
      </c>
      <c r="F21" s="5">
        <v>203326</v>
      </c>
      <c r="G21" s="12"/>
    </row>
    <row r="22" spans="1:7" x14ac:dyDescent="0.25">
      <c r="C22" s="13">
        <f>SUM(C12:C21)</f>
        <v>912.80000000000007</v>
      </c>
      <c r="D22" s="13">
        <f>SUM(D12:D21)</f>
        <v>161.40999999999997</v>
      </c>
      <c r="E22" s="13">
        <f>SUM(E12:E21)</f>
        <v>1074.2099999999998</v>
      </c>
    </row>
    <row r="23" spans="1:7" x14ac:dyDescent="0.25">
      <c r="A23" s="226" t="s">
        <v>26</v>
      </c>
      <c r="C23" s="14"/>
      <c r="D23" s="14"/>
      <c r="E23" s="14"/>
    </row>
    <row r="24" spans="1:7" x14ac:dyDescent="0.25">
      <c r="A24" s="227" t="s">
        <v>3</v>
      </c>
      <c r="B24" s="2" t="s">
        <v>4</v>
      </c>
      <c r="C24" s="14">
        <v>456</v>
      </c>
      <c r="D24" s="14"/>
      <c r="E24" s="14">
        <v>456</v>
      </c>
      <c r="F24" s="5" t="s">
        <v>5</v>
      </c>
    </row>
    <row r="25" spans="1:7" x14ac:dyDescent="0.25">
      <c r="A25" s="227" t="s">
        <v>656</v>
      </c>
      <c r="B25" s="2" t="s">
        <v>655</v>
      </c>
      <c r="C25" s="14">
        <v>42</v>
      </c>
      <c r="D25" s="14"/>
      <c r="E25" s="14">
        <v>42</v>
      </c>
      <c r="F25" s="5">
        <v>203327</v>
      </c>
    </row>
    <row r="26" spans="1:7" x14ac:dyDescent="0.25">
      <c r="A26" s="227" t="s">
        <v>444</v>
      </c>
      <c r="B26" s="2" t="s">
        <v>1222</v>
      </c>
      <c r="C26" s="14">
        <v>115.62</v>
      </c>
      <c r="D26" s="14">
        <v>23.12</v>
      </c>
      <c r="E26" s="217">
        <v>138.74</v>
      </c>
      <c r="F26" s="5">
        <v>203323</v>
      </c>
    </row>
    <row r="27" spans="1:7" x14ac:dyDescent="0.25">
      <c r="A27" s="227" t="s">
        <v>1223</v>
      </c>
      <c r="B27" s="2" t="s">
        <v>1224</v>
      </c>
      <c r="C27" s="14">
        <v>71</v>
      </c>
      <c r="D27" s="14">
        <v>8.5</v>
      </c>
      <c r="E27" s="217">
        <v>79.5</v>
      </c>
      <c r="F27" s="5">
        <v>203325</v>
      </c>
    </row>
    <row r="28" spans="1:7" x14ac:dyDescent="0.25">
      <c r="A28" s="227" t="s">
        <v>663</v>
      </c>
      <c r="B28" s="2" t="s">
        <v>1224</v>
      </c>
      <c r="C28" s="14">
        <v>3.32</v>
      </c>
      <c r="D28" s="14">
        <v>0.67</v>
      </c>
      <c r="E28" s="217">
        <v>3.99</v>
      </c>
      <c r="F28" s="5" t="s">
        <v>1105</v>
      </c>
    </row>
    <row r="29" spans="1:7" x14ac:dyDescent="0.25">
      <c r="A29" s="227" t="s">
        <v>663</v>
      </c>
      <c r="B29" s="2" t="s">
        <v>1224</v>
      </c>
      <c r="C29" s="14">
        <v>6.49</v>
      </c>
      <c r="D29" s="14"/>
      <c r="E29" s="217">
        <v>6.49</v>
      </c>
      <c r="F29" s="5" t="s">
        <v>1105</v>
      </c>
    </row>
    <row r="30" spans="1:7" x14ac:dyDescent="0.25">
      <c r="A30" s="227" t="s">
        <v>663</v>
      </c>
      <c r="B30" s="2" t="s">
        <v>1224</v>
      </c>
      <c r="C30" s="15">
        <v>11.39</v>
      </c>
      <c r="D30" s="15"/>
      <c r="E30" s="15">
        <v>11.39</v>
      </c>
      <c r="F30" s="5" t="s">
        <v>5</v>
      </c>
    </row>
    <row r="31" spans="1:7" x14ac:dyDescent="0.25">
      <c r="A31" s="18" t="s">
        <v>1225</v>
      </c>
      <c r="B31" s="2" t="s">
        <v>1226</v>
      </c>
      <c r="C31" s="40">
        <v>73.8</v>
      </c>
      <c r="D31" s="16">
        <v>14.76</v>
      </c>
      <c r="E31" s="16">
        <f>SUM(C31:D31)</f>
        <v>88.56</v>
      </c>
      <c r="F31" s="5" t="s">
        <v>5</v>
      </c>
      <c r="G31" s="12"/>
    </row>
    <row r="32" spans="1:7" x14ac:dyDescent="0.25">
      <c r="A32" s="18" t="s">
        <v>1225</v>
      </c>
      <c r="B32" s="2" t="s">
        <v>1226</v>
      </c>
      <c r="C32" s="40">
        <v>15.77</v>
      </c>
      <c r="D32" s="16">
        <v>3.15</v>
      </c>
      <c r="E32" s="16">
        <v>18.920000000000002</v>
      </c>
      <c r="F32" s="5" t="s">
        <v>5</v>
      </c>
    </row>
    <row r="33" spans="1:7" x14ac:dyDescent="0.25">
      <c r="A33" s="227" t="s">
        <v>37</v>
      </c>
      <c r="B33" s="2" t="s">
        <v>1227</v>
      </c>
      <c r="C33" s="15">
        <v>67.95</v>
      </c>
      <c r="D33" s="15">
        <v>3.4</v>
      </c>
      <c r="E33" s="15">
        <v>71.349999999999994</v>
      </c>
      <c r="F33" s="5">
        <v>203336</v>
      </c>
    </row>
    <row r="34" spans="1:7" x14ac:dyDescent="0.25">
      <c r="A34" s="227" t="s">
        <v>620</v>
      </c>
      <c r="B34" s="2" t="s">
        <v>1228</v>
      </c>
      <c r="C34" s="15">
        <v>262.93</v>
      </c>
      <c r="D34" s="15">
        <v>52.59</v>
      </c>
      <c r="E34" s="15">
        <v>315.52</v>
      </c>
      <c r="F34" s="5">
        <v>203324</v>
      </c>
      <c r="G34" s="12"/>
    </row>
    <row r="35" spans="1:7" x14ac:dyDescent="0.25">
      <c r="A35" s="227" t="s">
        <v>1229</v>
      </c>
      <c r="B35" s="2" t="s">
        <v>1230</v>
      </c>
      <c r="C35" s="15">
        <v>187.27</v>
      </c>
      <c r="D35" s="15">
        <v>9.36</v>
      </c>
      <c r="E35" s="15">
        <v>196.63</v>
      </c>
      <c r="F35" s="5">
        <v>203335</v>
      </c>
      <c r="G35" s="12"/>
    </row>
    <row r="36" spans="1:7" x14ac:dyDescent="0.25">
      <c r="A36" s="20"/>
      <c r="B36" s="21"/>
      <c r="C36" s="13">
        <f>SUM(C24:C35)</f>
        <v>1313.54</v>
      </c>
      <c r="D36" s="13">
        <f>SUM(D24:D35)</f>
        <v>115.55</v>
      </c>
      <c r="E36" s="13">
        <f>SUM(E24:E35)</f>
        <v>1429.0900000000001</v>
      </c>
      <c r="F36" s="22"/>
      <c r="G36" s="12"/>
    </row>
    <row r="37" spans="1:7" s="20" customFormat="1" x14ac:dyDescent="0.25">
      <c r="A37" s="226" t="s">
        <v>39</v>
      </c>
      <c r="B37" s="2"/>
      <c r="C37" s="14"/>
      <c r="D37" s="14"/>
      <c r="E37" s="14"/>
      <c r="F37" s="5"/>
      <c r="G37" s="19"/>
    </row>
    <row r="38" spans="1:7" x14ac:dyDescent="0.25">
      <c r="A38" s="227" t="s">
        <v>3</v>
      </c>
      <c r="B38" s="2" t="s">
        <v>4</v>
      </c>
      <c r="C38" s="14">
        <v>187</v>
      </c>
      <c r="D38" s="14"/>
      <c r="E38" s="14">
        <v>187</v>
      </c>
      <c r="F38" s="5" t="s">
        <v>5</v>
      </c>
    </row>
    <row r="39" spans="1:7" x14ac:dyDescent="0.25">
      <c r="A39" s="227" t="s">
        <v>37</v>
      </c>
      <c r="B39" s="2" t="s">
        <v>1227</v>
      </c>
      <c r="C39" s="11">
        <v>63.48</v>
      </c>
      <c r="D39" s="11">
        <v>3.18</v>
      </c>
      <c r="E39" s="11">
        <v>66.66</v>
      </c>
      <c r="F39" s="5">
        <v>203336</v>
      </c>
    </row>
    <row r="40" spans="1:7" x14ac:dyDescent="0.25">
      <c r="A40" s="227" t="s">
        <v>1094</v>
      </c>
      <c r="B40" s="2" t="s">
        <v>1134</v>
      </c>
      <c r="C40" s="11">
        <v>520</v>
      </c>
      <c r="D40" s="11">
        <v>104</v>
      </c>
      <c r="E40" s="11">
        <v>624</v>
      </c>
      <c r="F40" s="23">
        <v>203328</v>
      </c>
      <c r="G40" s="12"/>
    </row>
    <row r="41" spans="1:7" x14ac:dyDescent="0.25">
      <c r="A41" s="227" t="s">
        <v>1229</v>
      </c>
      <c r="B41" s="2" t="s">
        <v>1231</v>
      </c>
      <c r="C41" s="11">
        <v>144.03</v>
      </c>
      <c r="D41" s="11">
        <v>7.2</v>
      </c>
      <c r="E41" s="11">
        <v>151.22999999999999</v>
      </c>
      <c r="F41" s="23">
        <v>203335</v>
      </c>
      <c r="G41" s="12"/>
    </row>
    <row r="42" spans="1:7" x14ac:dyDescent="0.25">
      <c r="A42" s="24"/>
      <c r="B42" s="20"/>
      <c r="C42" s="13">
        <f>SUM(C38:C41)</f>
        <v>914.51</v>
      </c>
      <c r="D42" s="13">
        <f>SUM(D38:D41)</f>
        <v>114.38000000000001</v>
      </c>
      <c r="E42" s="13">
        <f>SUM(E38:E41)</f>
        <v>1028.8899999999999</v>
      </c>
      <c r="G42" s="12"/>
    </row>
    <row r="43" spans="1:7" x14ac:dyDescent="0.25">
      <c r="A43" s="226" t="s">
        <v>47</v>
      </c>
      <c r="C43" s="25"/>
      <c r="D43" s="25"/>
      <c r="E43" s="25"/>
    </row>
    <row r="44" spans="1:7" x14ac:dyDescent="0.25">
      <c r="A44" s="227" t="s">
        <v>1229</v>
      </c>
      <c r="B44" s="2" t="s">
        <v>1230</v>
      </c>
      <c r="C44" s="25">
        <v>68.2</v>
      </c>
      <c r="D44" s="25">
        <v>3.41</v>
      </c>
      <c r="E44" s="25">
        <v>71.61</v>
      </c>
      <c r="F44" s="5">
        <v>203335</v>
      </c>
    </row>
    <row r="45" spans="1:7" x14ac:dyDescent="0.25">
      <c r="C45" s="13">
        <f>SUM(C44:C44)</f>
        <v>68.2</v>
      </c>
      <c r="D45" s="13">
        <f>SUM(D44:D44)</f>
        <v>3.41</v>
      </c>
      <c r="E45" s="13">
        <f>SUM(E44:E44)</f>
        <v>71.61</v>
      </c>
      <c r="G45" s="12"/>
    </row>
    <row r="46" spans="1:7" x14ac:dyDescent="0.25">
      <c r="C46" s="25"/>
      <c r="D46" s="25"/>
      <c r="E46" s="25"/>
    </row>
    <row r="47" spans="1:7" x14ac:dyDescent="0.25">
      <c r="A47" s="226" t="s">
        <v>56</v>
      </c>
      <c r="C47" s="25"/>
      <c r="D47" s="25"/>
      <c r="E47" s="25"/>
    </row>
    <row r="48" spans="1:7" x14ac:dyDescent="0.25">
      <c r="A48" s="227" t="s">
        <v>2080</v>
      </c>
      <c r="B48" s="2" t="s">
        <v>1232</v>
      </c>
      <c r="C48" s="25">
        <v>189</v>
      </c>
      <c r="D48" s="25"/>
      <c r="E48" s="25">
        <v>189</v>
      </c>
      <c r="F48" s="5">
        <v>203329</v>
      </c>
      <c r="G48" s="12"/>
    </row>
    <row r="49" spans="1:7" x14ac:dyDescent="0.25">
      <c r="A49" s="227"/>
      <c r="B49" s="21"/>
      <c r="C49" s="13">
        <f>SUM(C48)</f>
        <v>189</v>
      </c>
      <c r="D49" s="13"/>
      <c r="E49" s="13">
        <f>SUM(E48)</f>
        <v>189</v>
      </c>
    </row>
    <row r="50" spans="1:7" x14ac:dyDescent="0.25">
      <c r="A50" s="66"/>
      <c r="B50" s="67"/>
      <c r="C50" s="25"/>
      <c r="D50" s="25"/>
      <c r="E50" s="25"/>
    </row>
    <row r="51" spans="1:7" x14ac:dyDescent="0.25">
      <c r="A51" s="226" t="s">
        <v>57</v>
      </c>
      <c r="C51" s="25"/>
      <c r="D51" s="25"/>
      <c r="E51" s="25"/>
    </row>
    <row r="52" spans="1:7" x14ac:dyDescent="0.25">
      <c r="A52" s="227" t="s">
        <v>1229</v>
      </c>
      <c r="B52" s="2" t="s">
        <v>1233</v>
      </c>
      <c r="C52" s="25">
        <v>53.82</v>
      </c>
      <c r="D52" s="25">
        <v>2.69</v>
      </c>
      <c r="E52" s="25">
        <f>SUM(C52:D52)</f>
        <v>56.51</v>
      </c>
    </row>
    <row r="53" spans="1:7" x14ac:dyDescent="0.25">
      <c r="C53" s="13">
        <f>SUM(C52:C52)</f>
        <v>53.82</v>
      </c>
      <c r="D53" s="13">
        <f>SUM(D52:D52)</f>
        <v>2.69</v>
      </c>
      <c r="E53" s="13">
        <f>SUM(E52:E52)</f>
        <v>56.51</v>
      </c>
    </row>
    <row r="54" spans="1:7" x14ac:dyDescent="0.25">
      <c r="A54" s="226" t="s">
        <v>60</v>
      </c>
      <c r="B54" s="227"/>
      <c r="C54" s="14"/>
      <c r="D54" s="14"/>
      <c r="E54" s="14"/>
    </row>
    <row r="55" spans="1:7" x14ac:dyDescent="0.25">
      <c r="A55" s="227" t="s">
        <v>3</v>
      </c>
      <c r="B55" s="227" t="s">
        <v>4</v>
      </c>
      <c r="C55" s="14">
        <v>540</v>
      </c>
      <c r="D55" s="14"/>
      <c r="E55" s="14">
        <v>540</v>
      </c>
      <c r="F55" s="5" t="s">
        <v>5</v>
      </c>
    </row>
    <row r="56" spans="1:7" x14ac:dyDescent="0.25">
      <c r="A56" s="227" t="s">
        <v>3</v>
      </c>
      <c r="B56" s="227" t="s">
        <v>1234</v>
      </c>
      <c r="C56" s="14">
        <v>2367.02</v>
      </c>
      <c r="D56" s="14"/>
      <c r="E56" s="14">
        <v>2367.02</v>
      </c>
      <c r="F56" s="5" t="s">
        <v>1235</v>
      </c>
    </row>
    <row r="57" spans="1:7" x14ac:dyDescent="0.25">
      <c r="A57" s="227" t="s">
        <v>14</v>
      </c>
      <c r="B57" s="227" t="s">
        <v>1236</v>
      </c>
      <c r="C57" s="14">
        <v>4.17</v>
      </c>
      <c r="D57" s="14">
        <v>0.83</v>
      </c>
      <c r="E57" s="64">
        <v>5</v>
      </c>
      <c r="F57" s="5">
        <v>203323</v>
      </c>
      <c r="G57" s="12"/>
    </row>
    <row r="58" spans="1:7" x14ac:dyDescent="0.25">
      <c r="A58" s="227" t="s">
        <v>727</v>
      </c>
      <c r="B58" s="227" t="s">
        <v>1237</v>
      </c>
      <c r="C58" s="14">
        <v>100.65</v>
      </c>
      <c r="D58" s="14"/>
      <c r="E58" s="64">
        <v>100.65</v>
      </c>
      <c r="F58" s="5">
        <v>203331</v>
      </c>
    </row>
    <row r="59" spans="1:7" x14ac:dyDescent="0.25">
      <c r="C59" s="13">
        <f>SUM(C55:C58)</f>
        <v>3011.84</v>
      </c>
      <c r="D59" s="13">
        <f>SUM(D55:D58)</f>
        <v>0.83</v>
      </c>
      <c r="E59" s="13">
        <f>SUM(E55:E58)</f>
        <v>3012.67</v>
      </c>
    </row>
    <row r="60" spans="1:7" x14ac:dyDescent="0.25">
      <c r="C60" s="25"/>
      <c r="D60" s="25"/>
      <c r="E60" s="25"/>
    </row>
    <row r="61" spans="1:7" x14ac:dyDescent="0.25">
      <c r="A61" s="226" t="s">
        <v>63</v>
      </c>
      <c r="C61" s="14"/>
      <c r="D61" s="14"/>
      <c r="E61" s="14"/>
    </row>
    <row r="62" spans="1:7" x14ac:dyDescent="0.25">
      <c r="A62" s="227" t="s">
        <v>3</v>
      </c>
      <c r="B62" s="2" t="s">
        <v>4</v>
      </c>
      <c r="C62" s="14">
        <v>178</v>
      </c>
      <c r="D62" s="14"/>
      <c r="E62" s="14">
        <v>178</v>
      </c>
      <c r="F62" s="5" t="s">
        <v>5</v>
      </c>
      <c r="G62" s="12"/>
    </row>
    <row r="63" spans="1:7" x14ac:dyDescent="0.25">
      <c r="A63" s="227" t="s">
        <v>3</v>
      </c>
      <c r="B63" s="2" t="s">
        <v>4</v>
      </c>
      <c r="C63" s="14">
        <v>106</v>
      </c>
      <c r="D63" s="14"/>
      <c r="E63" s="14">
        <v>106</v>
      </c>
      <c r="F63" s="5" t="s">
        <v>5</v>
      </c>
      <c r="G63" s="12"/>
    </row>
    <row r="64" spans="1:7" x14ac:dyDescent="0.25">
      <c r="A64" s="227" t="s">
        <v>3</v>
      </c>
      <c r="B64" s="2" t="s">
        <v>4</v>
      </c>
      <c r="C64" s="14">
        <v>293</v>
      </c>
      <c r="D64" s="14"/>
      <c r="E64" s="14">
        <v>293</v>
      </c>
      <c r="F64" s="5" t="s">
        <v>5</v>
      </c>
    </row>
    <row r="65" spans="1:7" x14ac:dyDescent="0.25">
      <c r="A65" s="227" t="s">
        <v>1147</v>
      </c>
      <c r="B65" s="2" t="s">
        <v>1238</v>
      </c>
      <c r="C65" s="14">
        <v>309.12</v>
      </c>
      <c r="D65" s="14">
        <v>61.82</v>
      </c>
      <c r="E65" s="14">
        <v>370.94</v>
      </c>
      <c r="F65" s="5">
        <v>203332</v>
      </c>
    </row>
    <row r="66" spans="1:7" x14ac:dyDescent="0.25">
      <c r="A66" s="227" t="s">
        <v>960</v>
      </c>
      <c r="B66" s="2" t="s">
        <v>1239</v>
      </c>
      <c r="C66" s="14">
        <v>84.64</v>
      </c>
      <c r="D66" s="14"/>
      <c r="E66" s="14">
        <v>84.64</v>
      </c>
      <c r="F66" s="5">
        <v>203333</v>
      </c>
    </row>
    <row r="67" spans="1:7" x14ac:dyDescent="0.25">
      <c r="A67" s="227" t="s">
        <v>780</v>
      </c>
      <c r="B67" s="2" t="s">
        <v>1240</v>
      </c>
      <c r="C67" s="14">
        <v>28.6</v>
      </c>
      <c r="D67" s="14">
        <v>5.72</v>
      </c>
      <c r="E67" s="14">
        <v>34.32</v>
      </c>
      <c r="F67" s="5" t="s">
        <v>5</v>
      </c>
    </row>
    <row r="68" spans="1:7" x14ac:dyDescent="0.25">
      <c r="A68" s="227" t="s">
        <v>8</v>
      </c>
      <c r="B68" s="2" t="s">
        <v>1241</v>
      </c>
      <c r="C68" s="11">
        <v>25.41</v>
      </c>
      <c r="D68" s="11">
        <v>5.08</v>
      </c>
      <c r="E68" s="11">
        <v>30.49</v>
      </c>
      <c r="F68" s="5" t="s">
        <v>5</v>
      </c>
    </row>
    <row r="69" spans="1:7" x14ac:dyDescent="0.25">
      <c r="A69" s="227" t="s">
        <v>924</v>
      </c>
      <c r="B69" s="2" t="s">
        <v>1242</v>
      </c>
      <c r="C69" s="11">
        <v>271.67</v>
      </c>
      <c r="D69" s="11">
        <v>13.58</v>
      </c>
      <c r="E69" s="11">
        <v>285.25</v>
      </c>
      <c r="F69" s="5">
        <v>203335</v>
      </c>
    </row>
    <row r="70" spans="1:7" x14ac:dyDescent="0.25">
      <c r="A70" s="24"/>
      <c r="B70" s="20"/>
      <c r="C70" s="13">
        <f>SUM(C62:C69)</f>
        <v>1296.44</v>
      </c>
      <c r="D70" s="13">
        <f>SUM(D62:D69)</f>
        <v>86.2</v>
      </c>
      <c r="E70" s="13">
        <f>SUM(E62:E69)</f>
        <v>1382.64</v>
      </c>
    </row>
    <row r="71" spans="1:7" x14ac:dyDescent="0.25">
      <c r="A71" s="24"/>
      <c r="B71" s="20"/>
      <c r="C71" s="25"/>
      <c r="D71" s="25"/>
      <c r="E71" s="25"/>
    </row>
    <row r="72" spans="1:7" x14ac:dyDescent="0.25">
      <c r="A72" s="226" t="s">
        <v>1243</v>
      </c>
      <c r="B72" s="21"/>
      <c r="C72" s="14"/>
      <c r="D72" s="14"/>
      <c r="E72" s="14"/>
      <c r="G72" s="12"/>
    </row>
    <row r="73" spans="1:7" x14ac:dyDescent="0.25">
      <c r="A73" s="227" t="s">
        <v>1244</v>
      </c>
      <c r="B73" s="20" t="s">
        <v>1245</v>
      </c>
      <c r="C73" s="14">
        <v>1200</v>
      </c>
      <c r="D73" s="14">
        <v>240</v>
      </c>
      <c r="E73" s="14">
        <v>1440</v>
      </c>
      <c r="F73" s="5">
        <v>203334</v>
      </c>
    </row>
    <row r="74" spans="1:7" x14ac:dyDescent="0.25">
      <c r="A74" s="226"/>
      <c r="B74" s="21"/>
      <c r="C74" s="13">
        <f>SUM(C73:C73)</f>
        <v>1200</v>
      </c>
      <c r="D74" s="13">
        <f>SUM(D73:D73)</f>
        <v>240</v>
      </c>
      <c r="E74" s="13">
        <f>SUM(E73:E73)</f>
        <v>1440</v>
      </c>
    </row>
    <row r="75" spans="1:7" x14ac:dyDescent="0.25">
      <c r="A75" s="30" t="s">
        <v>73</v>
      </c>
      <c r="B75" s="30"/>
      <c r="C75" s="14"/>
      <c r="D75" s="14"/>
      <c r="E75" s="14"/>
    </row>
    <row r="76" spans="1:7" x14ac:dyDescent="0.25">
      <c r="A76" s="41" t="s">
        <v>780</v>
      </c>
      <c r="B76" s="41" t="s">
        <v>1246</v>
      </c>
      <c r="C76" s="14">
        <v>28.6</v>
      </c>
      <c r="D76" s="14">
        <v>5.72</v>
      </c>
      <c r="E76" s="14">
        <v>34.32</v>
      </c>
      <c r="F76" s="5" t="s">
        <v>5</v>
      </c>
    </row>
    <row r="77" spans="1:7" x14ac:dyDescent="0.25">
      <c r="A77" s="41" t="s">
        <v>653</v>
      </c>
      <c r="B77" s="260" t="s">
        <v>1247</v>
      </c>
      <c r="C77" s="14">
        <v>21.65</v>
      </c>
      <c r="D77" s="14">
        <v>4.33</v>
      </c>
      <c r="E77" s="14">
        <v>25.98</v>
      </c>
      <c r="F77" s="5" t="s">
        <v>5</v>
      </c>
    </row>
    <row r="78" spans="1:7" x14ac:dyDescent="0.25">
      <c r="C78" s="13">
        <f>SUM(C76:C77)</f>
        <v>50.25</v>
      </c>
      <c r="D78" s="13">
        <f>SUM(D76:D77)</f>
        <v>10.050000000000001</v>
      </c>
      <c r="E78" s="13">
        <f>SUM(E76:E77)</f>
        <v>60.3</v>
      </c>
      <c r="G78" s="12"/>
    </row>
    <row r="79" spans="1:7" x14ac:dyDescent="0.25">
      <c r="C79" s="31"/>
      <c r="D79" s="31"/>
      <c r="E79" s="31"/>
    </row>
    <row r="80" spans="1:7" ht="13.1" customHeight="1" x14ac:dyDescent="0.25">
      <c r="B80" s="32" t="s">
        <v>75</v>
      </c>
      <c r="C80" s="13">
        <f>SUM(+C78+C10+C59+C36+C22+C42+C70+C45+C53+C49+C181+C46+C74)</f>
        <v>9826.61</v>
      </c>
      <c r="D80" s="13">
        <f>SUM(+D78+D10+D59+D36+D22+D42+D70+D45+D53+D49+D181+D46+D74)</f>
        <v>777.77</v>
      </c>
      <c r="E80" s="13">
        <f>SUM(+E78+E10+E59+E36+E22+E42+E70+E45+E53+E181+E49+E46+E71+E74)</f>
        <v>10604.380000000001</v>
      </c>
    </row>
    <row r="81" spans="1:7" ht="13.1" customHeight="1" x14ac:dyDescent="0.25">
      <c r="B81" s="71"/>
      <c r="C81" s="25"/>
      <c r="D81" s="25"/>
      <c r="E81" s="25"/>
    </row>
    <row r="82" spans="1:7" ht="13.1" customHeight="1" x14ac:dyDescent="0.25">
      <c r="A82" s="2" t="s">
        <v>1248</v>
      </c>
      <c r="B82" s="20" t="s">
        <v>1249</v>
      </c>
      <c r="C82" s="25" t="s">
        <v>897</v>
      </c>
      <c r="D82" s="25"/>
      <c r="E82" s="25">
        <v>80</v>
      </c>
      <c r="F82" s="5">
        <v>100181</v>
      </c>
      <c r="G82" s="12"/>
    </row>
    <row r="83" spans="1:7" x14ac:dyDescent="0.25">
      <c r="B83" s="71"/>
      <c r="C83" s="25"/>
      <c r="D83" s="25"/>
      <c r="E83" s="25"/>
    </row>
    <row r="84" spans="1:7" x14ac:dyDescent="0.25">
      <c r="B84" s="71"/>
      <c r="C84" s="25"/>
      <c r="D84" s="25"/>
      <c r="E84" s="25"/>
    </row>
    <row r="85" spans="1:7" x14ac:dyDescent="0.25">
      <c r="A85" s="42"/>
      <c r="B85" s="71"/>
      <c r="C85" s="25"/>
      <c r="D85" s="25"/>
      <c r="E85" s="25"/>
    </row>
    <row r="86" spans="1:7" x14ac:dyDescent="0.25">
      <c r="A86" s="42"/>
      <c r="B86" s="71"/>
      <c r="C86" s="25"/>
      <c r="D86" s="25"/>
      <c r="E86" s="25"/>
    </row>
    <row r="87" spans="1:7" x14ac:dyDescent="0.25">
      <c r="A87" s="42"/>
      <c r="B87" s="20"/>
      <c r="C87" s="26"/>
      <c r="D87" s="26"/>
      <c r="E87" s="26"/>
    </row>
    <row r="88" spans="1:7" x14ac:dyDescent="0.25">
      <c r="A88" s="42"/>
      <c r="D88" s="72"/>
      <c r="E88" s="261"/>
    </row>
    <row r="89" spans="1:7" x14ac:dyDescent="0.25">
      <c r="A89" s="42"/>
      <c r="D89" s="72"/>
      <c r="E89" s="261"/>
    </row>
    <row r="90" spans="1:7" x14ac:dyDescent="0.25">
      <c r="A90" s="42"/>
      <c r="D90" s="72"/>
      <c r="E90" s="261"/>
    </row>
    <row r="91" spans="1:7" x14ac:dyDescent="0.25">
      <c r="A91" s="42"/>
      <c r="D91" s="72"/>
      <c r="E91" s="261"/>
    </row>
    <row r="92" spans="1:7" x14ac:dyDescent="0.25">
      <c r="A92" s="42"/>
      <c r="D92" s="17"/>
      <c r="E92" s="261"/>
    </row>
    <row r="93" spans="1:7" x14ac:dyDescent="0.25">
      <c r="A93" s="227"/>
      <c r="C93" s="15"/>
    </row>
    <row r="94" spans="1:7" x14ac:dyDescent="0.25">
      <c r="A94" s="56"/>
      <c r="C94" s="15"/>
    </row>
    <row r="95" spans="1:7" x14ac:dyDescent="0.25">
      <c r="A95" s="42"/>
      <c r="B95" s="44"/>
      <c r="C95" s="15"/>
    </row>
    <row r="96" spans="1:7" x14ac:dyDescent="0.25">
      <c r="A96" s="42"/>
      <c r="B96" s="44"/>
      <c r="C96" s="15"/>
    </row>
    <row r="97" spans="1:3" x14ac:dyDescent="0.25">
      <c r="A97" s="42"/>
      <c r="B97" s="44"/>
      <c r="C97" s="15"/>
    </row>
    <row r="98" spans="1:3" x14ac:dyDescent="0.25">
      <c r="A98" s="42"/>
      <c r="B98" s="44"/>
      <c r="C98" s="15"/>
    </row>
    <row r="99" spans="1:3" x14ac:dyDescent="0.25">
      <c r="A99" s="42"/>
      <c r="B99" s="44"/>
      <c r="C99" s="15"/>
    </row>
    <row r="100" spans="1:3" x14ac:dyDescent="0.25">
      <c r="A100" s="85"/>
    </row>
  </sheetData>
  <mergeCells count="1"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6" sqref="A6"/>
    </sheetView>
  </sheetViews>
  <sheetFormatPr defaultRowHeight="12.7" x14ac:dyDescent="0.25"/>
  <cols>
    <col min="1" max="1" width="30.3984375" style="2" customWidth="1"/>
    <col min="2" max="2" width="28.8984375" style="2" customWidth="1"/>
    <col min="3" max="3" width="12.296875" style="4" customWidth="1"/>
    <col min="4" max="4" width="9" style="4" customWidth="1"/>
    <col min="5" max="5" width="11.09765625" style="4" customWidth="1"/>
    <col min="6" max="6" width="7.296875" style="5" customWidth="1"/>
    <col min="7" max="7" width="17.296875" style="1" customWidth="1"/>
    <col min="8" max="8" width="3.09765625" style="2" customWidth="1"/>
    <col min="9" max="255" width="8.8984375" style="2"/>
    <col min="256" max="256" width="3.296875" style="2" customWidth="1"/>
    <col min="257" max="257" width="30.3984375" style="2" customWidth="1"/>
    <col min="258" max="258" width="28.8984375" style="2" customWidth="1"/>
    <col min="259" max="259" width="12.296875" style="2" customWidth="1"/>
    <col min="260" max="260" width="9" style="2" customWidth="1"/>
    <col min="261" max="261" width="11.09765625" style="2" customWidth="1"/>
    <col min="262" max="262" width="7.296875" style="2" customWidth="1"/>
    <col min="263" max="263" width="17.296875" style="2" customWidth="1"/>
    <col min="264" max="264" width="3.09765625" style="2" customWidth="1"/>
    <col min="265" max="511" width="8.8984375" style="2"/>
    <col min="512" max="512" width="3.296875" style="2" customWidth="1"/>
    <col min="513" max="513" width="30.3984375" style="2" customWidth="1"/>
    <col min="514" max="514" width="28.8984375" style="2" customWidth="1"/>
    <col min="515" max="515" width="12.296875" style="2" customWidth="1"/>
    <col min="516" max="516" width="9" style="2" customWidth="1"/>
    <col min="517" max="517" width="11.09765625" style="2" customWidth="1"/>
    <col min="518" max="518" width="7.296875" style="2" customWidth="1"/>
    <col min="519" max="519" width="17.296875" style="2" customWidth="1"/>
    <col min="520" max="520" width="3.09765625" style="2" customWidth="1"/>
    <col min="521" max="767" width="8.8984375" style="2"/>
    <col min="768" max="768" width="3.296875" style="2" customWidth="1"/>
    <col min="769" max="769" width="30.3984375" style="2" customWidth="1"/>
    <col min="770" max="770" width="28.8984375" style="2" customWidth="1"/>
    <col min="771" max="771" width="12.296875" style="2" customWidth="1"/>
    <col min="772" max="772" width="9" style="2" customWidth="1"/>
    <col min="773" max="773" width="11.09765625" style="2" customWidth="1"/>
    <col min="774" max="774" width="7.296875" style="2" customWidth="1"/>
    <col min="775" max="775" width="17.296875" style="2" customWidth="1"/>
    <col min="776" max="776" width="3.09765625" style="2" customWidth="1"/>
    <col min="777" max="1023" width="8.8984375" style="2"/>
    <col min="1024" max="1024" width="3.296875" style="2" customWidth="1"/>
    <col min="1025" max="1025" width="30.3984375" style="2" customWidth="1"/>
    <col min="1026" max="1026" width="28.8984375" style="2" customWidth="1"/>
    <col min="1027" max="1027" width="12.296875" style="2" customWidth="1"/>
    <col min="1028" max="1028" width="9" style="2" customWidth="1"/>
    <col min="1029" max="1029" width="11.09765625" style="2" customWidth="1"/>
    <col min="1030" max="1030" width="7.296875" style="2" customWidth="1"/>
    <col min="1031" max="1031" width="17.296875" style="2" customWidth="1"/>
    <col min="1032" max="1032" width="3.09765625" style="2" customWidth="1"/>
    <col min="1033" max="1279" width="8.8984375" style="2"/>
    <col min="1280" max="1280" width="3.296875" style="2" customWidth="1"/>
    <col min="1281" max="1281" width="30.3984375" style="2" customWidth="1"/>
    <col min="1282" max="1282" width="28.8984375" style="2" customWidth="1"/>
    <col min="1283" max="1283" width="12.296875" style="2" customWidth="1"/>
    <col min="1284" max="1284" width="9" style="2" customWidth="1"/>
    <col min="1285" max="1285" width="11.09765625" style="2" customWidth="1"/>
    <col min="1286" max="1286" width="7.296875" style="2" customWidth="1"/>
    <col min="1287" max="1287" width="17.296875" style="2" customWidth="1"/>
    <col min="1288" max="1288" width="3.09765625" style="2" customWidth="1"/>
    <col min="1289" max="1535" width="8.8984375" style="2"/>
    <col min="1536" max="1536" width="3.296875" style="2" customWidth="1"/>
    <col min="1537" max="1537" width="30.3984375" style="2" customWidth="1"/>
    <col min="1538" max="1538" width="28.8984375" style="2" customWidth="1"/>
    <col min="1539" max="1539" width="12.296875" style="2" customWidth="1"/>
    <col min="1540" max="1540" width="9" style="2" customWidth="1"/>
    <col min="1541" max="1541" width="11.09765625" style="2" customWidth="1"/>
    <col min="1542" max="1542" width="7.296875" style="2" customWidth="1"/>
    <col min="1543" max="1543" width="17.296875" style="2" customWidth="1"/>
    <col min="1544" max="1544" width="3.09765625" style="2" customWidth="1"/>
    <col min="1545" max="1791" width="8.8984375" style="2"/>
    <col min="1792" max="1792" width="3.296875" style="2" customWidth="1"/>
    <col min="1793" max="1793" width="30.3984375" style="2" customWidth="1"/>
    <col min="1794" max="1794" width="28.8984375" style="2" customWidth="1"/>
    <col min="1795" max="1795" width="12.296875" style="2" customWidth="1"/>
    <col min="1796" max="1796" width="9" style="2" customWidth="1"/>
    <col min="1797" max="1797" width="11.09765625" style="2" customWidth="1"/>
    <col min="1798" max="1798" width="7.296875" style="2" customWidth="1"/>
    <col min="1799" max="1799" width="17.296875" style="2" customWidth="1"/>
    <col min="1800" max="1800" width="3.09765625" style="2" customWidth="1"/>
    <col min="1801" max="2047" width="8.8984375" style="2"/>
    <col min="2048" max="2048" width="3.296875" style="2" customWidth="1"/>
    <col min="2049" max="2049" width="30.3984375" style="2" customWidth="1"/>
    <col min="2050" max="2050" width="28.8984375" style="2" customWidth="1"/>
    <col min="2051" max="2051" width="12.296875" style="2" customWidth="1"/>
    <col min="2052" max="2052" width="9" style="2" customWidth="1"/>
    <col min="2053" max="2053" width="11.09765625" style="2" customWidth="1"/>
    <col min="2054" max="2054" width="7.296875" style="2" customWidth="1"/>
    <col min="2055" max="2055" width="17.296875" style="2" customWidth="1"/>
    <col min="2056" max="2056" width="3.09765625" style="2" customWidth="1"/>
    <col min="2057" max="2303" width="8.8984375" style="2"/>
    <col min="2304" max="2304" width="3.296875" style="2" customWidth="1"/>
    <col min="2305" max="2305" width="30.3984375" style="2" customWidth="1"/>
    <col min="2306" max="2306" width="28.8984375" style="2" customWidth="1"/>
    <col min="2307" max="2307" width="12.296875" style="2" customWidth="1"/>
    <col min="2308" max="2308" width="9" style="2" customWidth="1"/>
    <col min="2309" max="2309" width="11.09765625" style="2" customWidth="1"/>
    <col min="2310" max="2310" width="7.296875" style="2" customWidth="1"/>
    <col min="2311" max="2311" width="17.296875" style="2" customWidth="1"/>
    <col min="2312" max="2312" width="3.09765625" style="2" customWidth="1"/>
    <col min="2313" max="2559" width="8.8984375" style="2"/>
    <col min="2560" max="2560" width="3.296875" style="2" customWidth="1"/>
    <col min="2561" max="2561" width="30.3984375" style="2" customWidth="1"/>
    <col min="2562" max="2562" width="28.8984375" style="2" customWidth="1"/>
    <col min="2563" max="2563" width="12.296875" style="2" customWidth="1"/>
    <col min="2564" max="2564" width="9" style="2" customWidth="1"/>
    <col min="2565" max="2565" width="11.09765625" style="2" customWidth="1"/>
    <col min="2566" max="2566" width="7.296875" style="2" customWidth="1"/>
    <col min="2567" max="2567" width="17.296875" style="2" customWidth="1"/>
    <col min="2568" max="2568" width="3.09765625" style="2" customWidth="1"/>
    <col min="2569" max="2815" width="8.8984375" style="2"/>
    <col min="2816" max="2816" width="3.296875" style="2" customWidth="1"/>
    <col min="2817" max="2817" width="30.3984375" style="2" customWidth="1"/>
    <col min="2818" max="2818" width="28.8984375" style="2" customWidth="1"/>
    <col min="2819" max="2819" width="12.296875" style="2" customWidth="1"/>
    <col min="2820" max="2820" width="9" style="2" customWidth="1"/>
    <col min="2821" max="2821" width="11.09765625" style="2" customWidth="1"/>
    <col min="2822" max="2822" width="7.296875" style="2" customWidth="1"/>
    <col min="2823" max="2823" width="17.296875" style="2" customWidth="1"/>
    <col min="2824" max="2824" width="3.09765625" style="2" customWidth="1"/>
    <col min="2825" max="3071" width="8.8984375" style="2"/>
    <col min="3072" max="3072" width="3.296875" style="2" customWidth="1"/>
    <col min="3073" max="3073" width="30.3984375" style="2" customWidth="1"/>
    <col min="3074" max="3074" width="28.8984375" style="2" customWidth="1"/>
    <col min="3075" max="3075" width="12.296875" style="2" customWidth="1"/>
    <col min="3076" max="3076" width="9" style="2" customWidth="1"/>
    <col min="3077" max="3077" width="11.09765625" style="2" customWidth="1"/>
    <col min="3078" max="3078" width="7.296875" style="2" customWidth="1"/>
    <col min="3079" max="3079" width="17.296875" style="2" customWidth="1"/>
    <col min="3080" max="3080" width="3.09765625" style="2" customWidth="1"/>
    <col min="3081" max="3327" width="8.8984375" style="2"/>
    <col min="3328" max="3328" width="3.296875" style="2" customWidth="1"/>
    <col min="3329" max="3329" width="30.3984375" style="2" customWidth="1"/>
    <col min="3330" max="3330" width="28.8984375" style="2" customWidth="1"/>
    <col min="3331" max="3331" width="12.296875" style="2" customWidth="1"/>
    <col min="3332" max="3332" width="9" style="2" customWidth="1"/>
    <col min="3333" max="3333" width="11.09765625" style="2" customWidth="1"/>
    <col min="3334" max="3334" width="7.296875" style="2" customWidth="1"/>
    <col min="3335" max="3335" width="17.296875" style="2" customWidth="1"/>
    <col min="3336" max="3336" width="3.09765625" style="2" customWidth="1"/>
    <col min="3337" max="3583" width="8.8984375" style="2"/>
    <col min="3584" max="3584" width="3.296875" style="2" customWidth="1"/>
    <col min="3585" max="3585" width="30.3984375" style="2" customWidth="1"/>
    <col min="3586" max="3586" width="28.8984375" style="2" customWidth="1"/>
    <col min="3587" max="3587" width="12.296875" style="2" customWidth="1"/>
    <col min="3588" max="3588" width="9" style="2" customWidth="1"/>
    <col min="3589" max="3589" width="11.09765625" style="2" customWidth="1"/>
    <col min="3590" max="3590" width="7.296875" style="2" customWidth="1"/>
    <col min="3591" max="3591" width="17.296875" style="2" customWidth="1"/>
    <col min="3592" max="3592" width="3.09765625" style="2" customWidth="1"/>
    <col min="3593" max="3839" width="8.8984375" style="2"/>
    <col min="3840" max="3840" width="3.296875" style="2" customWidth="1"/>
    <col min="3841" max="3841" width="30.3984375" style="2" customWidth="1"/>
    <col min="3842" max="3842" width="28.8984375" style="2" customWidth="1"/>
    <col min="3843" max="3843" width="12.296875" style="2" customWidth="1"/>
    <col min="3844" max="3844" width="9" style="2" customWidth="1"/>
    <col min="3845" max="3845" width="11.09765625" style="2" customWidth="1"/>
    <col min="3846" max="3846" width="7.296875" style="2" customWidth="1"/>
    <col min="3847" max="3847" width="17.296875" style="2" customWidth="1"/>
    <col min="3848" max="3848" width="3.09765625" style="2" customWidth="1"/>
    <col min="3849" max="4095" width="8.8984375" style="2"/>
    <col min="4096" max="4096" width="3.296875" style="2" customWidth="1"/>
    <col min="4097" max="4097" width="30.3984375" style="2" customWidth="1"/>
    <col min="4098" max="4098" width="28.8984375" style="2" customWidth="1"/>
    <col min="4099" max="4099" width="12.296875" style="2" customWidth="1"/>
    <col min="4100" max="4100" width="9" style="2" customWidth="1"/>
    <col min="4101" max="4101" width="11.09765625" style="2" customWidth="1"/>
    <col min="4102" max="4102" width="7.296875" style="2" customWidth="1"/>
    <col min="4103" max="4103" width="17.296875" style="2" customWidth="1"/>
    <col min="4104" max="4104" width="3.09765625" style="2" customWidth="1"/>
    <col min="4105" max="4351" width="8.8984375" style="2"/>
    <col min="4352" max="4352" width="3.296875" style="2" customWidth="1"/>
    <col min="4353" max="4353" width="30.3984375" style="2" customWidth="1"/>
    <col min="4354" max="4354" width="28.8984375" style="2" customWidth="1"/>
    <col min="4355" max="4355" width="12.296875" style="2" customWidth="1"/>
    <col min="4356" max="4356" width="9" style="2" customWidth="1"/>
    <col min="4357" max="4357" width="11.09765625" style="2" customWidth="1"/>
    <col min="4358" max="4358" width="7.296875" style="2" customWidth="1"/>
    <col min="4359" max="4359" width="17.296875" style="2" customWidth="1"/>
    <col min="4360" max="4360" width="3.09765625" style="2" customWidth="1"/>
    <col min="4361" max="4607" width="8.8984375" style="2"/>
    <col min="4608" max="4608" width="3.296875" style="2" customWidth="1"/>
    <col min="4609" max="4609" width="30.3984375" style="2" customWidth="1"/>
    <col min="4610" max="4610" width="28.8984375" style="2" customWidth="1"/>
    <col min="4611" max="4611" width="12.296875" style="2" customWidth="1"/>
    <col min="4612" max="4612" width="9" style="2" customWidth="1"/>
    <col min="4613" max="4613" width="11.09765625" style="2" customWidth="1"/>
    <col min="4614" max="4614" width="7.296875" style="2" customWidth="1"/>
    <col min="4615" max="4615" width="17.296875" style="2" customWidth="1"/>
    <col min="4616" max="4616" width="3.09765625" style="2" customWidth="1"/>
    <col min="4617" max="4863" width="8.8984375" style="2"/>
    <col min="4864" max="4864" width="3.296875" style="2" customWidth="1"/>
    <col min="4865" max="4865" width="30.3984375" style="2" customWidth="1"/>
    <col min="4866" max="4866" width="28.8984375" style="2" customWidth="1"/>
    <col min="4867" max="4867" width="12.296875" style="2" customWidth="1"/>
    <col min="4868" max="4868" width="9" style="2" customWidth="1"/>
    <col min="4869" max="4869" width="11.09765625" style="2" customWidth="1"/>
    <col min="4870" max="4870" width="7.296875" style="2" customWidth="1"/>
    <col min="4871" max="4871" width="17.296875" style="2" customWidth="1"/>
    <col min="4872" max="4872" width="3.09765625" style="2" customWidth="1"/>
    <col min="4873" max="5119" width="8.8984375" style="2"/>
    <col min="5120" max="5120" width="3.296875" style="2" customWidth="1"/>
    <col min="5121" max="5121" width="30.3984375" style="2" customWidth="1"/>
    <col min="5122" max="5122" width="28.8984375" style="2" customWidth="1"/>
    <col min="5123" max="5123" width="12.296875" style="2" customWidth="1"/>
    <col min="5124" max="5124" width="9" style="2" customWidth="1"/>
    <col min="5125" max="5125" width="11.09765625" style="2" customWidth="1"/>
    <col min="5126" max="5126" width="7.296875" style="2" customWidth="1"/>
    <col min="5127" max="5127" width="17.296875" style="2" customWidth="1"/>
    <col min="5128" max="5128" width="3.09765625" style="2" customWidth="1"/>
    <col min="5129" max="5375" width="8.8984375" style="2"/>
    <col min="5376" max="5376" width="3.296875" style="2" customWidth="1"/>
    <col min="5377" max="5377" width="30.3984375" style="2" customWidth="1"/>
    <col min="5378" max="5378" width="28.8984375" style="2" customWidth="1"/>
    <col min="5379" max="5379" width="12.296875" style="2" customWidth="1"/>
    <col min="5380" max="5380" width="9" style="2" customWidth="1"/>
    <col min="5381" max="5381" width="11.09765625" style="2" customWidth="1"/>
    <col min="5382" max="5382" width="7.296875" style="2" customWidth="1"/>
    <col min="5383" max="5383" width="17.296875" style="2" customWidth="1"/>
    <col min="5384" max="5384" width="3.09765625" style="2" customWidth="1"/>
    <col min="5385" max="5631" width="8.8984375" style="2"/>
    <col min="5632" max="5632" width="3.296875" style="2" customWidth="1"/>
    <col min="5633" max="5633" width="30.3984375" style="2" customWidth="1"/>
    <col min="5634" max="5634" width="28.8984375" style="2" customWidth="1"/>
    <col min="5635" max="5635" width="12.296875" style="2" customWidth="1"/>
    <col min="5636" max="5636" width="9" style="2" customWidth="1"/>
    <col min="5637" max="5637" width="11.09765625" style="2" customWidth="1"/>
    <col min="5638" max="5638" width="7.296875" style="2" customWidth="1"/>
    <col min="5639" max="5639" width="17.296875" style="2" customWidth="1"/>
    <col min="5640" max="5640" width="3.09765625" style="2" customWidth="1"/>
    <col min="5641" max="5887" width="8.8984375" style="2"/>
    <col min="5888" max="5888" width="3.296875" style="2" customWidth="1"/>
    <col min="5889" max="5889" width="30.3984375" style="2" customWidth="1"/>
    <col min="5890" max="5890" width="28.8984375" style="2" customWidth="1"/>
    <col min="5891" max="5891" width="12.296875" style="2" customWidth="1"/>
    <col min="5892" max="5892" width="9" style="2" customWidth="1"/>
    <col min="5893" max="5893" width="11.09765625" style="2" customWidth="1"/>
    <col min="5894" max="5894" width="7.296875" style="2" customWidth="1"/>
    <col min="5895" max="5895" width="17.296875" style="2" customWidth="1"/>
    <col min="5896" max="5896" width="3.09765625" style="2" customWidth="1"/>
    <col min="5897" max="6143" width="8.8984375" style="2"/>
    <col min="6144" max="6144" width="3.296875" style="2" customWidth="1"/>
    <col min="6145" max="6145" width="30.3984375" style="2" customWidth="1"/>
    <col min="6146" max="6146" width="28.8984375" style="2" customWidth="1"/>
    <col min="6147" max="6147" width="12.296875" style="2" customWidth="1"/>
    <col min="6148" max="6148" width="9" style="2" customWidth="1"/>
    <col min="6149" max="6149" width="11.09765625" style="2" customWidth="1"/>
    <col min="6150" max="6150" width="7.296875" style="2" customWidth="1"/>
    <col min="6151" max="6151" width="17.296875" style="2" customWidth="1"/>
    <col min="6152" max="6152" width="3.09765625" style="2" customWidth="1"/>
    <col min="6153" max="6399" width="8.8984375" style="2"/>
    <col min="6400" max="6400" width="3.296875" style="2" customWidth="1"/>
    <col min="6401" max="6401" width="30.3984375" style="2" customWidth="1"/>
    <col min="6402" max="6402" width="28.8984375" style="2" customWidth="1"/>
    <col min="6403" max="6403" width="12.296875" style="2" customWidth="1"/>
    <col min="6404" max="6404" width="9" style="2" customWidth="1"/>
    <col min="6405" max="6405" width="11.09765625" style="2" customWidth="1"/>
    <col min="6406" max="6406" width="7.296875" style="2" customWidth="1"/>
    <col min="6407" max="6407" width="17.296875" style="2" customWidth="1"/>
    <col min="6408" max="6408" width="3.09765625" style="2" customWidth="1"/>
    <col min="6409" max="6655" width="8.8984375" style="2"/>
    <col min="6656" max="6656" width="3.296875" style="2" customWidth="1"/>
    <col min="6657" max="6657" width="30.3984375" style="2" customWidth="1"/>
    <col min="6658" max="6658" width="28.8984375" style="2" customWidth="1"/>
    <col min="6659" max="6659" width="12.296875" style="2" customWidth="1"/>
    <col min="6660" max="6660" width="9" style="2" customWidth="1"/>
    <col min="6661" max="6661" width="11.09765625" style="2" customWidth="1"/>
    <col min="6662" max="6662" width="7.296875" style="2" customWidth="1"/>
    <col min="6663" max="6663" width="17.296875" style="2" customWidth="1"/>
    <col min="6664" max="6664" width="3.09765625" style="2" customWidth="1"/>
    <col min="6665" max="6911" width="8.8984375" style="2"/>
    <col min="6912" max="6912" width="3.296875" style="2" customWidth="1"/>
    <col min="6913" max="6913" width="30.3984375" style="2" customWidth="1"/>
    <col min="6914" max="6914" width="28.8984375" style="2" customWidth="1"/>
    <col min="6915" max="6915" width="12.296875" style="2" customWidth="1"/>
    <col min="6916" max="6916" width="9" style="2" customWidth="1"/>
    <col min="6917" max="6917" width="11.09765625" style="2" customWidth="1"/>
    <col min="6918" max="6918" width="7.296875" style="2" customWidth="1"/>
    <col min="6919" max="6919" width="17.296875" style="2" customWidth="1"/>
    <col min="6920" max="6920" width="3.09765625" style="2" customWidth="1"/>
    <col min="6921" max="7167" width="8.8984375" style="2"/>
    <col min="7168" max="7168" width="3.296875" style="2" customWidth="1"/>
    <col min="7169" max="7169" width="30.3984375" style="2" customWidth="1"/>
    <col min="7170" max="7170" width="28.8984375" style="2" customWidth="1"/>
    <col min="7171" max="7171" width="12.296875" style="2" customWidth="1"/>
    <col min="7172" max="7172" width="9" style="2" customWidth="1"/>
    <col min="7173" max="7173" width="11.09765625" style="2" customWidth="1"/>
    <col min="7174" max="7174" width="7.296875" style="2" customWidth="1"/>
    <col min="7175" max="7175" width="17.296875" style="2" customWidth="1"/>
    <col min="7176" max="7176" width="3.09765625" style="2" customWidth="1"/>
    <col min="7177" max="7423" width="8.8984375" style="2"/>
    <col min="7424" max="7424" width="3.296875" style="2" customWidth="1"/>
    <col min="7425" max="7425" width="30.3984375" style="2" customWidth="1"/>
    <col min="7426" max="7426" width="28.8984375" style="2" customWidth="1"/>
    <col min="7427" max="7427" width="12.296875" style="2" customWidth="1"/>
    <col min="7428" max="7428" width="9" style="2" customWidth="1"/>
    <col min="7429" max="7429" width="11.09765625" style="2" customWidth="1"/>
    <col min="7430" max="7430" width="7.296875" style="2" customWidth="1"/>
    <col min="7431" max="7431" width="17.296875" style="2" customWidth="1"/>
    <col min="7432" max="7432" width="3.09765625" style="2" customWidth="1"/>
    <col min="7433" max="7679" width="8.8984375" style="2"/>
    <col min="7680" max="7680" width="3.296875" style="2" customWidth="1"/>
    <col min="7681" max="7681" width="30.3984375" style="2" customWidth="1"/>
    <col min="7682" max="7682" width="28.8984375" style="2" customWidth="1"/>
    <col min="7683" max="7683" width="12.296875" style="2" customWidth="1"/>
    <col min="7684" max="7684" width="9" style="2" customWidth="1"/>
    <col min="7685" max="7685" width="11.09765625" style="2" customWidth="1"/>
    <col min="7686" max="7686" width="7.296875" style="2" customWidth="1"/>
    <col min="7687" max="7687" width="17.296875" style="2" customWidth="1"/>
    <col min="7688" max="7688" width="3.09765625" style="2" customWidth="1"/>
    <col min="7689" max="7935" width="8.8984375" style="2"/>
    <col min="7936" max="7936" width="3.296875" style="2" customWidth="1"/>
    <col min="7937" max="7937" width="30.3984375" style="2" customWidth="1"/>
    <col min="7938" max="7938" width="28.8984375" style="2" customWidth="1"/>
    <col min="7939" max="7939" width="12.296875" style="2" customWidth="1"/>
    <col min="7940" max="7940" width="9" style="2" customWidth="1"/>
    <col min="7941" max="7941" width="11.09765625" style="2" customWidth="1"/>
    <col min="7942" max="7942" width="7.296875" style="2" customWidth="1"/>
    <col min="7943" max="7943" width="17.296875" style="2" customWidth="1"/>
    <col min="7944" max="7944" width="3.09765625" style="2" customWidth="1"/>
    <col min="7945" max="8191" width="8.8984375" style="2"/>
    <col min="8192" max="8192" width="3.296875" style="2" customWidth="1"/>
    <col min="8193" max="8193" width="30.3984375" style="2" customWidth="1"/>
    <col min="8194" max="8194" width="28.8984375" style="2" customWidth="1"/>
    <col min="8195" max="8195" width="12.296875" style="2" customWidth="1"/>
    <col min="8196" max="8196" width="9" style="2" customWidth="1"/>
    <col min="8197" max="8197" width="11.09765625" style="2" customWidth="1"/>
    <col min="8198" max="8198" width="7.296875" style="2" customWidth="1"/>
    <col min="8199" max="8199" width="17.296875" style="2" customWidth="1"/>
    <col min="8200" max="8200" width="3.09765625" style="2" customWidth="1"/>
    <col min="8201" max="8447" width="8.8984375" style="2"/>
    <col min="8448" max="8448" width="3.296875" style="2" customWidth="1"/>
    <col min="8449" max="8449" width="30.3984375" style="2" customWidth="1"/>
    <col min="8450" max="8450" width="28.8984375" style="2" customWidth="1"/>
    <col min="8451" max="8451" width="12.296875" style="2" customWidth="1"/>
    <col min="8452" max="8452" width="9" style="2" customWidth="1"/>
    <col min="8453" max="8453" width="11.09765625" style="2" customWidth="1"/>
    <col min="8454" max="8454" width="7.296875" style="2" customWidth="1"/>
    <col min="8455" max="8455" width="17.296875" style="2" customWidth="1"/>
    <col min="8456" max="8456" width="3.09765625" style="2" customWidth="1"/>
    <col min="8457" max="8703" width="8.8984375" style="2"/>
    <col min="8704" max="8704" width="3.296875" style="2" customWidth="1"/>
    <col min="8705" max="8705" width="30.3984375" style="2" customWidth="1"/>
    <col min="8706" max="8706" width="28.8984375" style="2" customWidth="1"/>
    <col min="8707" max="8707" width="12.296875" style="2" customWidth="1"/>
    <col min="8708" max="8708" width="9" style="2" customWidth="1"/>
    <col min="8709" max="8709" width="11.09765625" style="2" customWidth="1"/>
    <col min="8710" max="8710" width="7.296875" style="2" customWidth="1"/>
    <col min="8711" max="8711" width="17.296875" style="2" customWidth="1"/>
    <col min="8712" max="8712" width="3.09765625" style="2" customWidth="1"/>
    <col min="8713" max="8959" width="8.8984375" style="2"/>
    <col min="8960" max="8960" width="3.296875" style="2" customWidth="1"/>
    <col min="8961" max="8961" width="30.3984375" style="2" customWidth="1"/>
    <col min="8962" max="8962" width="28.8984375" style="2" customWidth="1"/>
    <col min="8963" max="8963" width="12.296875" style="2" customWidth="1"/>
    <col min="8964" max="8964" width="9" style="2" customWidth="1"/>
    <col min="8965" max="8965" width="11.09765625" style="2" customWidth="1"/>
    <col min="8966" max="8966" width="7.296875" style="2" customWidth="1"/>
    <col min="8967" max="8967" width="17.296875" style="2" customWidth="1"/>
    <col min="8968" max="8968" width="3.09765625" style="2" customWidth="1"/>
    <col min="8969" max="9215" width="8.8984375" style="2"/>
    <col min="9216" max="9216" width="3.296875" style="2" customWidth="1"/>
    <col min="9217" max="9217" width="30.3984375" style="2" customWidth="1"/>
    <col min="9218" max="9218" width="28.8984375" style="2" customWidth="1"/>
    <col min="9219" max="9219" width="12.296875" style="2" customWidth="1"/>
    <col min="9220" max="9220" width="9" style="2" customWidth="1"/>
    <col min="9221" max="9221" width="11.09765625" style="2" customWidth="1"/>
    <col min="9222" max="9222" width="7.296875" style="2" customWidth="1"/>
    <col min="9223" max="9223" width="17.296875" style="2" customWidth="1"/>
    <col min="9224" max="9224" width="3.09765625" style="2" customWidth="1"/>
    <col min="9225" max="9471" width="8.8984375" style="2"/>
    <col min="9472" max="9472" width="3.296875" style="2" customWidth="1"/>
    <col min="9473" max="9473" width="30.3984375" style="2" customWidth="1"/>
    <col min="9474" max="9474" width="28.8984375" style="2" customWidth="1"/>
    <col min="9475" max="9475" width="12.296875" style="2" customWidth="1"/>
    <col min="9476" max="9476" width="9" style="2" customWidth="1"/>
    <col min="9477" max="9477" width="11.09765625" style="2" customWidth="1"/>
    <col min="9478" max="9478" width="7.296875" style="2" customWidth="1"/>
    <col min="9479" max="9479" width="17.296875" style="2" customWidth="1"/>
    <col min="9480" max="9480" width="3.09765625" style="2" customWidth="1"/>
    <col min="9481" max="9727" width="8.8984375" style="2"/>
    <col min="9728" max="9728" width="3.296875" style="2" customWidth="1"/>
    <col min="9729" max="9729" width="30.3984375" style="2" customWidth="1"/>
    <col min="9730" max="9730" width="28.8984375" style="2" customWidth="1"/>
    <col min="9731" max="9731" width="12.296875" style="2" customWidth="1"/>
    <col min="9732" max="9732" width="9" style="2" customWidth="1"/>
    <col min="9733" max="9733" width="11.09765625" style="2" customWidth="1"/>
    <col min="9734" max="9734" width="7.296875" style="2" customWidth="1"/>
    <col min="9735" max="9735" width="17.296875" style="2" customWidth="1"/>
    <col min="9736" max="9736" width="3.09765625" style="2" customWidth="1"/>
    <col min="9737" max="9983" width="8.8984375" style="2"/>
    <col min="9984" max="9984" width="3.296875" style="2" customWidth="1"/>
    <col min="9985" max="9985" width="30.3984375" style="2" customWidth="1"/>
    <col min="9986" max="9986" width="28.8984375" style="2" customWidth="1"/>
    <col min="9987" max="9987" width="12.296875" style="2" customWidth="1"/>
    <col min="9988" max="9988" width="9" style="2" customWidth="1"/>
    <col min="9989" max="9989" width="11.09765625" style="2" customWidth="1"/>
    <col min="9990" max="9990" width="7.296875" style="2" customWidth="1"/>
    <col min="9991" max="9991" width="17.296875" style="2" customWidth="1"/>
    <col min="9992" max="9992" width="3.09765625" style="2" customWidth="1"/>
    <col min="9993" max="10239" width="8.8984375" style="2"/>
    <col min="10240" max="10240" width="3.296875" style="2" customWidth="1"/>
    <col min="10241" max="10241" width="30.3984375" style="2" customWidth="1"/>
    <col min="10242" max="10242" width="28.8984375" style="2" customWidth="1"/>
    <col min="10243" max="10243" width="12.296875" style="2" customWidth="1"/>
    <col min="10244" max="10244" width="9" style="2" customWidth="1"/>
    <col min="10245" max="10245" width="11.09765625" style="2" customWidth="1"/>
    <col min="10246" max="10246" width="7.296875" style="2" customWidth="1"/>
    <col min="10247" max="10247" width="17.296875" style="2" customWidth="1"/>
    <col min="10248" max="10248" width="3.09765625" style="2" customWidth="1"/>
    <col min="10249" max="10495" width="8.8984375" style="2"/>
    <col min="10496" max="10496" width="3.296875" style="2" customWidth="1"/>
    <col min="10497" max="10497" width="30.3984375" style="2" customWidth="1"/>
    <col min="10498" max="10498" width="28.8984375" style="2" customWidth="1"/>
    <col min="10499" max="10499" width="12.296875" style="2" customWidth="1"/>
    <col min="10500" max="10500" width="9" style="2" customWidth="1"/>
    <col min="10501" max="10501" width="11.09765625" style="2" customWidth="1"/>
    <col min="10502" max="10502" width="7.296875" style="2" customWidth="1"/>
    <col min="10503" max="10503" width="17.296875" style="2" customWidth="1"/>
    <col min="10504" max="10504" width="3.09765625" style="2" customWidth="1"/>
    <col min="10505" max="10751" width="8.8984375" style="2"/>
    <col min="10752" max="10752" width="3.296875" style="2" customWidth="1"/>
    <col min="10753" max="10753" width="30.3984375" style="2" customWidth="1"/>
    <col min="10754" max="10754" width="28.8984375" style="2" customWidth="1"/>
    <col min="10755" max="10755" width="12.296875" style="2" customWidth="1"/>
    <col min="10756" max="10756" width="9" style="2" customWidth="1"/>
    <col min="10757" max="10757" width="11.09765625" style="2" customWidth="1"/>
    <col min="10758" max="10758" width="7.296875" style="2" customWidth="1"/>
    <col min="10759" max="10759" width="17.296875" style="2" customWidth="1"/>
    <col min="10760" max="10760" width="3.09765625" style="2" customWidth="1"/>
    <col min="10761" max="11007" width="8.8984375" style="2"/>
    <col min="11008" max="11008" width="3.296875" style="2" customWidth="1"/>
    <col min="11009" max="11009" width="30.3984375" style="2" customWidth="1"/>
    <col min="11010" max="11010" width="28.8984375" style="2" customWidth="1"/>
    <col min="11011" max="11011" width="12.296875" style="2" customWidth="1"/>
    <col min="11012" max="11012" width="9" style="2" customWidth="1"/>
    <col min="11013" max="11013" width="11.09765625" style="2" customWidth="1"/>
    <col min="11014" max="11014" width="7.296875" style="2" customWidth="1"/>
    <col min="11015" max="11015" width="17.296875" style="2" customWidth="1"/>
    <col min="11016" max="11016" width="3.09765625" style="2" customWidth="1"/>
    <col min="11017" max="11263" width="8.8984375" style="2"/>
    <col min="11264" max="11264" width="3.296875" style="2" customWidth="1"/>
    <col min="11265" max="11265" width="30.3984375" style="2" customWidth="1"/>
    <col min="11266" max="11266" width="28.8984375" style="2" customWidth="1"/>
    <col min="11267" max="11267" width="12.296875" style="2" customWidth="1"/>
    <col min="11268" max="11268" width="9" style="2" customWidth="1"/>
    <col min="11269" max="11269" width="11.09765625" style="2" customWidth="1"/>
    <col min="11270" max="11270" width="7.296875" style="2" customWidth="1"/>
    <col min="11271" max="11271" width="17.296875" style="2" customWidth="1"/>
    <col min="11272" max="11272" width="3.09765625" style="2" customWidth="1"/>
    <col min="11273" max="11519" width="8.8984375" style="2"/>
    <col min="11520" max="11520" width="3.296875" style="2" customWidth="1"/>
    <col min="11521" max="11521" width="30.3984375" style="2" customWidth="1"/>
    <col min="11522" max="11522" width="28.8984375" style="2" customWidth="1"/>
    <col min="11523" max="11523" width="12.296875" style="2" customWidth="1"/>
    <col min="11524" max="11524" width="9" style="2" customWidth="1"/>
    <col min="11525" max="11525" width="11.09765625" style="2" customWidth="1"/>
    <col min="11526" max="11526" width="7.296875" style="2" customWidth="1"/>
    <col min="11527" max="11527" width="17.296875" style="2" customWidth="1"/>
    <col min="11528" max="11528" width="3.09765625" style="2" customWidth="1"/>
    <col min="11529" max="11775" width="8.8984375" style="2"/>
    <col min="11776" max="11776" width="3.296875" style="2" customWidth="1"/>
    <col min="11777" max="11777" width="30.3984375" style="2" customWidth="1"/>
    <col min="11778" max="11778" width="28.8984375" style="2" customWidth="1"/>
    <col min="11779" max="11779" width="12.296875" style="2" customWidth="1"/>
    <col min="11780" max="11780" width="9" style="2" customWidth="1"/>
    <col min="11781" max="11781" width="11.09765625" style="2" customWidth="1"/>
    <col min="11782" max="11782" width="7.296875" style="2" customWidth="1"/>
    <col min="11783" max="11783" width="17.296875" style="2" customWidth="1"/>
    <col min="11784" max="11784" width="3.09765625" style="2" customWidth="1"/>
    <col min="11785" max="12031" width="8.8984375" style="2"/>
    <col min="12032" max="12032" width="3.296875" style="2" customWidth="1"/>
    <col min="12033" max="12033" width="30.3984375" style="2" customWidth="1"/>
    <col min="12034" max="12034" width="28.8984375" style="2" customWidth="1"/>
    <col min="12035" max="12035" width="12.296875" style="2" customWidth="1"/>
    <col min="12036" max="12036" width="9" style="2" customWidth="1"/>
    <col min="12037" max="12037" width="11.09765625" style="2" customWidth="1"/>
    <col min="12038" max="12038" width="7.296875" style="2" customWidth="1"/>
    <col min="12039" max="12039" width="17.296875" style="2" customWidth="1"/>
    <col min="12040" max="12040" width="3.09765625" style="2" customWidth="1"/>
    <col min="12041" max="12287" width="8.8984375" style="2"/>
    <col min="12288" max="12288" width="3.296875" style="2" customWidth="1"/>
    <col min="12289" max="12289" width="30.3984375" style="2" customWidth="1"/>
    <col min="12290" max="12290" width="28.8984375" style="2" customWidth="1"/>
    <col min="12291" max="12291" width="12.296875" style="2" customWidth="1"/>
    <col min="12292" max="12292" width="9" style="2" customWidth="1"/>
    <col min="12293" max="12293" width="11.09765625" style="2" customWidth="1"/>
    <col min="12294" max="12294" width="7.296875" style="2" customWidth="1"/>
    <col min="12295" max="12295" width="17.296875" style="2" customWidth="1"/>
    <col min="12296" max="12296" width="3.09765625" style="2" customWidth="1"/>
    <col min="12297" max="12543" width="8.8984375" style="2"/>
    <col min="12544" max="12544" width="3.296875" style="2" customWidth="1"/>
    <col min="12545" max="12545" width="30.3984375" style="2" customWidth="1"/>
    <col min="12546" max="12546" width="28.8984375" style="2" customWidth="1"/>
    <col min="12547" max="12547" width="12.296875" style="2" customWidth="1"/>
    <col min="12548" max="12548" width="9" style="2" customWidth="1"/>
    <col min="12549" max="12549" width="11.09765625" style="2" customWidth="1"/>
    <col min="12550" max="12550" width="7.296875" style="2" customWidth="1"/>
    <col min="12551" max="12551" width="17.296875" style="2" customWidth="1"/>
    <col min="12552" max="12552" width="3.09765625" style="2" customWidth="1"/>
    <col min="12553" max="12799" width="8.8984375" style="2"/>
    <col min="12800" max="12800" width="3.296875" style="2" customWidth="1"/>
    <col min="12801" max="12801" width="30.3984375" style="2" customWidth="1"/>
    <col min="12802" max="12802" width="28.8984375" style="2" customWidth="1"/>
    <col min="12803" max="12803" width="12.296875" style="2" customWidth="1"/>
    <col min="12804" max="12804" width="9" style="2" customWidth="1"/>
    <col min="12805" max="12805" width="11.09765625" style="2" customWidth="1"/>
    <col min="12806" max="12806" width="7.296875" style="2" customWidth="1"/>
    <col min="12807" max="12807" width="17.296875" style="2" customWidth="1"/>
    <col min="12808" max="12808" width="3.09765625" style="2" customWidth="1"/>
    <col min="12809" max="13055" width="8.8984375" style="2"/>
    <col min="13056" max="13056" width="3.296875" style="2" customWidth="1"/>
    <col min="13057" max="13057" width="30.3984375" style="2" customWidth="1"/>
    <col min="13058" max="13058" width="28.8984375" style="2" customWidth="1"/>
    <col min="13059" max="13059" width="12.296875" style="2" customWidth="1"/>
    <col min="13060" max="13060" width="9" style="2" customWidth="1"/>
    <col min="13061" max="13061" width="11.09765625" style="2" customWidth="1"/>
    <col min="13062" max="13062" width="7.296875" style="2" customWidth="1"/>
    <col min="13063" max="13063" width="17.296875" style="2" customWidth="1"/>
    <col min="13064" max="13064" width="3.09765625" style="2" customWidth="1"/>
    <col min="13065" max="13311" width="8.8984375" style="2"/>
    <col min="13312" max="13312" width="3.296875" style="2" customWidth="1"/>
    <col min="13313" max="13313" width="30.3984375" style="2" customWidth="1"/>
    <col min="13314" max="13314" width="28.8984375" style="2" customWidth="1"/>
    <col min="13315" max="13315" width="12.296875" style="2" customWidth="1"/>
    <col min="13316" max="13316" width="9" style="2" customWidth="1"/>
    <col min="13317" max="13317" width="11.09765625" style="2" customWidth="1"/>
    <col min="13318" max="13318" width="7.296875" style="2" customWidth="1"/>
    <col min="13319" max="13319" width="17.296875" style="2" customWidth="1"/>
    <col min="13320" max="13320" width="3.09765625" style="2" customWidth="1"/>
    <col min="13321" max="13567" width="8.8984375" style="2"/>
    <col min="13568" max="13568" width="3.296875" style="2" customWidth="1"/>
    <col min="13569" max="13569" width="30.3984375" style="2" customWidth="1"/>
    <col min="13570" max="13570" width="28.8984375" style="2" customWidth="1"/>
    <col min="13571" max="13571" width="12.296875" style="2" customWidth="1"/>
    <col min="13572" max="13572" width="9" style="2" customWidth="1"/>
    <col min="13573" max="13573" width="11.09765625" style="2" customWidth="1"/>
    <col min="13574" max="13574" width="7.296875" style="2" customWidth="1"/>
    <col min="13575" max="13575" width="17.296875" style="2" customWidth="1"/>
    <col min="13576" max="13576" width="3.09765625" style="2" customWidth="1"/>
    <col min="13577" max="13823" width="8.8984375" style="2"/>
    <col min="13824" max="13824" width="3.296875" style="2" customWidth="1"/>
    <col min="13825" max="13825" width="30.3984375" style="2" customWidth="1"/>
    <col min="13826" max="13826" width="28.8984375" style="2" customWidth="1"/>
    <col min="13827" max="13827" width="12.296875" style="2" customWidth="1"/>
    <col min="13828" max="13828" width="9" style="2" customWidth="1"/>
    <col min="13829" max="13829" width="11.09765625" style="2" customWidth="1"/>
    <col min="13830" max="13830" width="7.296875" style="2" customWidth="1"/>
    <col min="13831" max="13831" width="17.296875" style="2" customWidth="1"/>
    <col min="13832" max="13832" width="3.09765625" style="2" customWidth="1"/>
    <col min="13833" max="14079" width="8.8984375" style="2"/>
    <col min="14080" max="14080" width="3.296875" style="2" customWidth="1"/>
    <col min="14081" max="14081" width="30.3984375" style="2" customWidth="1"/>
    <col min="14082" max="14082" width="28.8984375" style="2" customWidth="1"/>
    <col min="14083" max="14083" width="12.296875" style="2" customWidth="1"/>
    <col min="14084" max="14084" width="9" style="2" customWidth="1"/>
    <col min="14085" max="14085" width="11.09765625" style="2" customWidth="1"/>
    <col min="14086" max="14086" width="7.296875" style="2" customWidth="1"/>
    <col min="14087" max="14087" width="17.296875" style="2" customWidth="1"/>
    <col min="14088" max="14088" width="3.09765625" style="2" customWidth="1"/>
    <col min="14089" max="14335" width="8.8984375" style="2"/>
    <col min="14336" max="14336" width="3.296875" style="2" customWidth="1"/>
    <col min="14337" max="14337" width="30.3984375" style="2" customWidth="1"/>
    <col min="14338" max="14338" width="28.8984375" style="2" customWidth="1"/>
    <col min="14339" max="14339" width="12.296875" style="2" customWidth="1"/>
    <col min="14340" max="14340" width="9" style="2" customWidth="1"/>
    <col min="14341" max="14341" width="11.09765625" style="2" customWidth="1"/>
    <col min="14342" max="14342" width="7.296875" style="2" customWidth="1"/>
    <col min="14343" max="14343" width="17.296875" style="2" customWidth="1"/>
    <col min="14344" max="14344" width="3.09765625" style="2" customWidth="1"/>
    <col min="14345" max="14591" width="8.8984375" style="2"/>
    <col min="14592" max="14592" width="3.296875" style="2" customWidth="1"/>
    <col min="14593" max="14593" width="30.3984375" style="2" customWidth="1"/>
    <col min="14594" max="14594" width="28.8984375" style="2" customWidth="1"/>
    <col min="14595" max="14595" width="12.296875" style="2" customWidth="1"/>
    <col min="14596" max="14596" width="9" style="2" customWidth="1"/>
    <col min="14597" max="14597" width="11.09765625" style="2" customWidth="1"/>
    <col min="14598" max="14598" width="7.296875" style="2" customWidth="1"/>
    <col min="14599" max="14599" width="17.296875" style="2" customWidth="1"/>
    <col min="14600" max="14600" width="3.09765625" style="2" customWidth="1"/>
    <col min="14601" max="14847" width="8.8984375" style="2"/>
    <col min="14848" max="14848" width="3.296875" style="2" customWidth="1"/>
    <col min="14849" max="14849" width="30.3984375" style="2" customWidth="1"/>
    <col min="14850" max="14850" width="28.8984375" style="2" customWidth="1"/>
    <col min="14851" max="14851" width="12.296875" style="2" customWidth="1"/>
    <col min="14852" max="14852" width="9" style="2" customWidth="1"/>
    <col min="14853" max="14853" width="11.09765625" style="2" customWidth="1"/>
    <col min="14854" max="14854" width="7.296875" style="2" customWidth="1"/>
    <col min="14855" max="14855" width="17.296875" style="2" customWidth="1"/>
    <col min="14856" max="14856" width="3.09765625" style="2" customWidth="1"/>
    <col min="14857" max="15103" width="8.8984375" style="2"/>
    <col min="15104" max="15104" width="3.296875" style="2" customWidth="1"/>
    <col min="15105" max="15105" width="30.3984375" style="2" customWidth="1"/>
    <col min="15106" max="15106" width="28.8984375" style="2" customWidth="1"/>
    <col min="15107" max="15107" width="12.296875" style="2" customWidth="1"/>
    <col min="15108" max="15108" width="9" style="2" customWidth="1"/>
    <col min="15109" max="15109" width="11.09765625" style="2" customWidth="1"/>
    <col min="15110" max="15110" width="7.296875" style="2" customWidth="1"/>
    <col min="15111" max="15111" width="17.296875" style="2" customWidth="1"/>
    <col min="15112" max="15112" width="3.09765625" style="2" customWidth="1"/>
    <col min="15113" max="15359" width="8.8984375" style="2"/>
    <col min="15360" max="15360" width="3.296875" style="2" customWidth="1"/>
    <col min="15361" max="15361" width="30.3984375" style="2" customWidth="1"/>
    <col min="15362" max="15362" width="28.8984375" style="2" customWidth="1"/>
    <col min="15363" max="15363" width="12.296875" style="2" customWidth="1"/>
    <col min="15364" max="15364" width="9" style="2" customWidth="1"/>
    <col min="15365" max="15365" width="11.09765625" style="2" customWidth="1"/>
    <col min="15366" max="15366" width="7.296875" style="2" customWidth="1"/>
    <col min="15367" max="15367" width="17.296875" style="2" customWidth="1"/>
    <col min="15368" max="15368" width="3.09765625" style="2" customWidth="1"/>
    <col min="15369" max="15615" width="8.8984375" style="2"/>
    <col min="15616" max="15616" width="3.296875" style="2" customWidth="1"/>
    <col min="15617" max="15617" width="30.3984375" style="2" customWidth="1"/>
    <col min="15618" max="15618" width="28.8984375" style="2" customWidth="1"/>
    <col min="15619" max="15619" width="12.296875" style="2" customWidth="1"/>
    <col min="15620" max="15620" width="9" style="2" customWidth="1"/>
    <col min="15621" max="15621" width="11.09765625" style="2" customWidth="1"/>
    <col min="15622" max="15622" width="7.296875" style="2" customWidth="1"/>
    <col min="15623" max="15623" width="17.296875" style="2" customWidth="1"/>
    <col min="15624" max="15624" width="3.09765625" style="2" customWidth="1"/>
    <col min="15625" max="15871" width="8.8984375" style="2"/>
    <col min="15872" max="15872" width="3.296875" style="2" customWidth="1"/>
    <col min="15873" max="15873" width="30.3984375" style="2" customWidth="1"/>
    <col min="15874" max="15874" width="28.8984375" style="2" customWidth="1"/>
    <col min="15875" max="15875" width="12.296875" style="2" customWidth="1"/>
    <col min="15876" max="15876" width="9" style="2" customWidth="1"/>
    <col min="15877" max="15877" width="11.09765625" style="2" customWidth="1"/>
    <col min="15878" max="15878" width="7.296875" style="2" customWidth="1"/>
    <col min="15879" max="15879" width="17.296875" style="2" customWidth="1"/>
    <col min="15880" max="15880" width="3.09765625" style="2" customWidth="1"/>
    <col min="15881" max="16127" width="8.8984375" style="2"/>
    <col min="16128" max="16128" width="3.296875" style="2" customWidth="1"/>
    <col min="16129" max="16129" width="30.3984375" style="2" customWidth="1"/>
    <col min="16130" max="16130" width="28.8984375" style="2" customWidth="1"/>
    <col min="16131" max="16131" width="12.296875" style="2" customWidth="1"/>
    <col min="16132" max="16132" width="9" style="2" customWidth="1"/>
    <col min="16133" max="16133" width="11.09765625" style="2" customWidth="1"/>
    <col min="16134" max="16134" width="7.296875" style="2" customWidth="1"/>
    <col min="16135" max="16135" width="17.296875" style="2" customWidth="1"/>
    <col min="16136" max="16136" width="3.09765625" style="2" customWidth="1"/>
    <col min="16137" max="16384" width="8.8984375" style="2"/>
  </cols>
  <sheetData>
    <row r="1" spans="1:7" x14ac:dyDescent="0.25">
      <c r="A1" s="493" t="s">
        <v>872</v>
      </c>
      <c r="B1" s="493"/>
      <c r="C1" s="493"/>
      <c r="D1" s="493"/>
      <c r="E1" s="493"/>
      <c r="F1" s="493"/>
    </row>
    <row r="2" spans="1:7" x14ac:dyDescent="0.25">
      <c r="B2" s="3">
        <v>43221</v>
      </c>
    </row>
    <row r="3" spans="1:7" x14ac:dyDescent="0.25">
      <c r="B3" s="3"/>
    </row>
    <row r="4" spans="1:7" x14ac:dyDescent="0.25">
      <c r="A4" s="226"/>
      <c r="C4" s="8" t="s">
        <v>201</v>
      </c>
      <c r="D4" s="8" t="s">
        <v>202</v>
      </c>
      <c r="E4" s="8" t="s">
        <v>203</v>
      </c>
      <c r="F4" s="225" t="s">
        <v>435</v>
      </c>
    </row>
    <row r="5" spans="1:7" x14ac:dyDescent="0.25">
      <c r="A5" s="226" t="s">
        <v>39</v>
      </c>
      <c r="C5" s="14"/>
      <c r="D5" s="14"/>
      <c r="E5" s="14"/>
    </row>
    <row r="6" spans="1:7" x14ac:dyDescent="0.25">
      <c r="A6" s="227" t="s">
        <v>2069</v>
      </c>
      <c r="B6" s="2" t="s">
        <v>1250</v>
      </c>
      <c r="C6" s="14">
        <v>8</v>
      </c>
      <c r="D6" s="14"/>
      <c r="E6" s="14">
        <v>8</v>
      </c>
      <c r="F6" s="5">
        <v>203339</v>
      </c>
    </row>
    <row r="7" spans="1:7" x14ac:dyDescent="0.25">
      <c r="A7" s="227" t="s">
        <v>2069</v>
      </c>
      <c r="B7" s="2" t="s">
        <v>1250</v>
      </c>
      <c r="C7" s="11">
        <v>45.5</v>
      </c>
      <c r="D7" s="11"/>
      <c r="E7" s="11">
        <v>45.5</v>
      </c>
      <c r="F7" s="23">
        <v>203338</v>
      </c>
      <c r="G7" s="12"/>
    </row>
    <row r="8" spans="1:7" x14ac:dyDescent="0.25">
      <c r="A8" s="24"/>
      <c r="B8" s="20"/>
      <c r="C8" s="13">
        <f>SUM(C6:C7)</f>
        <v>53.5</v>
      </c>
      <c r="D8" s="13">
        <f>SUM(D6:D7)</f>
        <v>0</v>
      </c>
      <c r="E8" s="13">
        <f>SUM(E6:E7)</f>
        <v>53.5</v>
      </c>
    </row>
    <row r="9" spans="1:7" x14ac:dyDescent="0.25">
      <c r="A9" s="227"/>
      <c r="B9" s="227"/>
      <c r="C9" s="14"/>
      <c r="D9" s="14"/>
      <c r="E9" s="64"/>
      <c r="G9" s="12"/>
    </row>
    <row r="10" spans="1:7" x14ac:dyDescent="0.25">
      <c r="A10" s="24"/>
      <c r="B10" s="20"/>
      <c r="C10" s="25"/>
      <c r="D10" s="25"/>
      <c r="E10" s="25"/>
    </row>
    <row r="11" spans="1:7" x14ac:dyDescent="0.25">
      <c r="A11" s="27" t="s">
        <v>66</v>
      </c>
      <c r="B11" s="20"/>
      <c r="C11" s="25"/>
      <c r="D11" s="25"/>
      <c r="E11" s="25"/>
    </row>
    <row r="12" spans="1:7" x14ac:dyDescent="0.25">
      <c r="A12" s="24" t="s">
        <v>891</v>
      </c>
      <c r="B12" s="28" t="s">
        <v>1251</v>
      </c>
      <c r="C12" s="25">
        <v>313.33</v>
      </c>
      <c r="D12" s="25">
        <v>62.67</v>
      </c>
      <c r="E12" s="25">
        <v>376</v>
      </c>
      <c r="F12" s="5">
        <v>203337</v>
      </c>
      <c r="G12" s="12"/>
    </row>
    <row r="13" spans="1:7" x14ac:dyDescent="0.25">
      <c r="A13" s="24"/>
      <c r="B13" s="20"/>
      <c r="C13" s="13">
        <f>SUM(C12:C12)</f>
        <v>313.33</v>
      </c>
      <c r="D13" s="13">
        <f>SUM(D12:D12)</f>
        <v>62.67</v>
      </c>
      <c r="E13" s="13">
        <f>SUM(E12:E12)</f>
        <v>376</v>
      </c>
    </row>
    <row r="14" spans="1:7" x14ac:dyDescent="0.25">
      <c r="A14" s="24"/>
      <c r="B14" s="20"/>
      <c r="C14" s="25"/>
      <c r="D14" s="25"/>
      <c r="E14" s="25"/>
    </row>
    <row r="15" spans="1:7" ht="14.4" x14ac:dyDescent="0.3">
      <c r="A15" s="131" t="s">
        <v>894</v>
      </c>
      <c r="B15" s="112"/>
      <c r="C15" s="130"/>
      <c r="D15" s="130"/>
      <c r="E15" s="130"/>
      <c r="F15" s="115"/>
      <c r="G15" s="254"/>
    </row>
    <row r="16" spans="1:7" ht="13.85" x14ac:dyDescent="0.25">
      <c r="A16" s="33" t="s">
        <v>90</v>
      </c>
      <c r="B16" s="34" t="s">
        <v>524</v>
      </c>
      <c r="C16" s="35">
        <v>12981.74</v>
      </c>
      <c r="D16" s="35"/>
      <c r="E16" s="35">
        <v>12981.74</v>
      </c>
      <c r="F16" s="36" t="s">
        <v>92</v>
      </c>
      <c r="G16" s="255"/>
    </row>
    <row r="17" spans="1:7" ht="13.85" x14ac:dyDescent="0.25">
      <c r="A17" s="33" t="s">
        <v>93</v>
      </c>
      <c r="B17" s="34" t="s">
        <v>525</v>
      </c>
      <c r="C17" s="35">
        <v>4236.82</v>
      </c>
      <c r="D17" s="35"/>
      <c r="E17" s="35">
        <v>4236.82</v>
      </c>
      <c r="F17" s="36"/>
      <c r="G17" s="255"/>
    </row>
    <row r="18" spans="1:7" ht="13.85" x14ac:dyDescent="0.25">
      <c r="A18" s="33" t="s">
        <v>95</v>
      </c>
      <c r="B18" s="34" t="s">
        <v>526</v>
      </c>
      <c r="C18" s="35">
        <v>4739.43</v>
      </c>
      <c r="D18" s="35"/>
      <c r="E18" s="35">
        <v>4739.43</v>
      </c>
      <c r="F18" s="36"/>
      <c r="G18" s="255"/>
    </row>
    <row r="19" spans="1:7" ht="13.85" x14ac:dyDescent="0.25">
      <c r="C19" s="13">
        <f>SUM(C16:C18)</f>
        <v>21957.989999999998</v>
      </c>
      <c r="D19" s="13">
        <v>0</v>
      </c>
      <c r="E19" s="13">
        <f>SUM(E16:E18)</f>
        <v>21957.989999999998</v>
      </c>
      <c r="G19" s="243"/>
    </row>
    <row r="20" spans="1:7" x14ac:dyDescent="0.25">
      <c r="C20" s="25"/>
      <c r="D20" s="25"/>
      <c r="E20" s="25"/>
    </row>
    <row r="21" spans="1:7" x14ac:dyDescent="0.25">
      <c r="C21" s="31"/>
      <c r="D21" s="31"/>
      <c r="E21" s="31"/>
    </row>
    <row r="22" spans="1:7" x14ac:dyDescent="0.25">
      <c r="B22" s="32" t="s">
        <v>75</v>
      </c>
      <c r="C22" s="13">
        <f>SUM(+C8+C13+C19)</f>
        <v>22324.82</v>
      </c>
      <c r="D22" s="13">
        <f>SUM(+D8+D13+D19)</f>
        <v>62.67</v>
      </c>
      <c r="E22" s="13">
        <f>SUM(+E8+E13+E19)</f>
        <v>22387.489999999998</v>
      </c>
    </row>
    <row r="23" spans="1:7" x14ac:dyDescent="0.25">
      <c r="B23" s="71"/>
      <c r="C23" s="25"/>
      <c r="D23" s="25"/>
      <c r="E23" s="25"/>
    </row>
    <row r="24" spans="1:7" x14ac:dyDescent="0.25">
      <c r="B24" s="20"/>
      <c r="C24" s="25"/>
      <c r="D24" s="25"/>
      <c r="E24" s="25"/>
    </row>
    <row r="25" spans="1:7" x14ac:dyDescent="0.25">
      <c r="B25" s="71"/>
      <c r="C25" s="25"/>
      <c r="D25" s="25"/>
      <c r="E25" s="25"/>
    </row>
    <row r="26" spans="1:7" x14ac:dyDescent="0.25">
      <c r="B26" s="71"/>
      <c r="C26" s="25"/>
      <c r="D26" s="25"/>
      <c r="E26" s="25"/>
    </row>
    <row r="27" spans="1:7" x14ac:dyDescent="0.25">
      <c r="A27" s="42"/>
      <c r="B27" s="71"/>
      <c r="C27" s="25"/>
      <c r="D27" s="25"/>
      <c r="E27" s="25"/>
    </row>
    <row r="28" spans="1:7" x14ac:dyDescent="0.25">
      <c r="A28" s="227"/>
      <c r="C28" s="15"/>
    </row>
    <row r="29" spans="1:7" x14ac:dyDescent="0.25">
      <c r="A29" s="56"/>
      <c r="C29" s="15"/>
    </row>
    <row r="30" spans="1:7" x14ac:dyDescent="0.25">
      <c r="A30" s="42"/>
      <c r="B30" s="44"/>
      <c r="C30" s="15"/>
    </row>
    <row r="31" spans="1:7" x14ac:dyDescent="0.25">
      <c r="A31" s="42"/>
      <c r="B31" s="44"/>
      <c r="C31" s="15"/>
    </row>
    <row r="32" spans="1:7" x14ac:dyDescent="0.25">
      <c r="A32" s="85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C10" sqref="C10"/>
    </sheetView>
  </sheetViews>
  <sheetFormatPr defaultColWidth="8.8984375" defaultRowHeight="12.7" x14ac:dyDescent="0.25"/>
  <cols>
    <col min="1" max="1" width="3.296875" style="1" customWidth="1"/>
    <col min="2" max="2" width="27.69921875" style="2" customWidth="1"/>
    <col min="3" max="3" width="28.296875" style="2" customWidth="1"/>
    <col min="4" max="4" width="11.296875" style="4" customWidth="1"/>
    <col min="5" max="5" width="8.69921875" style="5" customWidth="1"/>
    <col min="6" max="6" width="8.296875" style="1" customWidth="1"/>
    <col min="7" max="254" width="8.8984375" style="2"/>
    <col min="255" max="255" width="3.296875" style="2" customWidth="1"/>
    <col min="256" max="256" width="27.69921875" style="2" customWidth="1"/>
    <col min="257" max="257" width="28.69921875" style="2" customWidth="1"/>
    <col min="258" max="258" width="10.69921875" style="2" customWidth="1"/>
    <col min="259" max="259" width="9.296875" style="2" customWidth="1"/>
    <col min="260" max="260" width="10.69921875" style="2" customWidth="1"/>
    <col min="261" max="261" width="8.69921875" style="2" customWidth="1"/>
    <col min="262" max="262" width="8.296875" style="2" customWidth="1"/>
    <col min="263" max="510" width="8.8984375" style="2"/>
    <col min="511" max="511" width="3.296875" style="2" customWidth="1"/>
    <col min="512" max="512" width="27.69921875" style="2" customWidth="1"/>
    <col min="513" max="513" width="28.69921875" style="2" customWidth="1"/>
    <col min="514" max="514" width="10.69921875" style="2" customWidth="1"/>
    <col min="515" max="515" width="9.296875" style="2" customWidth="1"/>
    <col min="516" max="516" width="10.69921875" style="2" customWidth="1"/>
    <col min="517" max="517" width="8.69921875" style="2" customWidth="1"/>
    <col min="518" max="518" width="8.296875" style="2" customWidth="1"/>
    <col min="519" max="766" width="8.8984375" style="2"/>
    <col min="767" max="767" width="3.296875" style="2" customWidth="1"/>
    <col min="768" max="768" width="27.69921875" style="2" customWidth="1"/>
    <col min="769" max="769" width="28.69921875" style="2" customWidth="1"/>
    <col min="770" max="770" width="10.69921875" style="2" customWidth="1"/>
    <col min="771" max="771" width="9.296875" style="2" customWidth="1"/>
    <col min="772" max="772" width="10.69921875" style="2" customWidth="1"/>
    <col min="773" max="773" width="8.69921875" style="2" customWidth="1"/>
    <col min="774" max="774" width="8.296875" style="2" customWidth="1"/>
    <col min="775" max="1022" width="8.8984375" style="2"/>
    <col min="1023" max="1023" width="3.296875" style="2" customWidth="1"/>
    <col min="1024" max="1024" width="27.69921875" style="2" customWidth="1"/>
    <col min="1025" max="1025" width="28.69921875" style="2" customWidth="1"/>
    <col min="1026" max="1026" width="10.69921875" style="2" customWidth="1"/>
    <col min="1027" max="1027" width="9.296875" style="2" customWidth="1"/>
    <col min="1028" max="1028" width="10.69921875" style="2" customWidth="1"/>
    <col min="1029" max="1029" width="8.69921875" style="2" customWidth="1"/>
    <col min="1030" max="1030" width="8.296875" style="2" customWidth="1"/>
    <col min="1031" max="1278" width="8.8984375" style="2"/>
    <col min="1279" max="1279" width="3.296875" style="2" customWidth="1"/>
    <col min="1280" max="1280" width="27.69921875" style="2" customWidth="1"/>
    <col min="1281" max="1281" width="28.69921875" style="2" customWidth="1"/>
    <col min="1282" max="1282" width="10.69921875" style="2" customWidth="1"/>
    <col min="1283" max="1283" width="9.296875" style="2" customWidth="1"/>
    <col min="1284" max="1284" width="10.69921875" style="2" customWidth="1"/>
    <col min="1285" max="1285" width="8.69921875" style="2" customWidth="1"/>
    <col min="1286" max="1286" width="8.296875" style="2" customWidth="1"/>
    <col min="1287" max="1534" width="8.8984375" style="2"/>
    <col min="1535" max="1535" width="3.296875" style="2" customWidth="1"/>
    <col min="1536" max="1536" width="27.69921875" style="2" customWidth="1"/>
    <col min="1537" max="1537" width="28.69921875" style="2" customWidth="1"/>
    <col min="1538" max="1538" width="10.69921875" style="2" customWidth="1"/>
    <col min="1539" max="1539" width="9.296875" style="2" customWidth="1"/>
    <col min="1540" max="1540" width="10.69921875" style="2" customWidth="1"/>
    <col min="1541" max="1541" width="8.69921875" style="2" customWidth="1"/>
    <col min="1542" max="1542" width="8.296875" style="2" customWidth="1"/>
    <col min="1543" max="1790" width="8.8984375" style="2"/>
    <col min="1791" max="1791" width="3.296875" style="2" customWidth="1"/>
    <col min="1792" max="1792" width="27.69921875" style="2" customWidth="1"/>
    <col min="1793" max="1793" width="28.69921875" style="2" customWidth="1"/>
    <col min="1794" max="1794" width="10.69921875" style="2" customWidth="1"/>
    <col min="1795" max="1795" width="9.296875" style="2" customWidth="1"/>
    <col min="1796" max="1796" width="10.69921875" style="2" customWidth="1"/>
    <col min="1797" max="1797" width="8.69921875" style="2" customWidth="1"/>
    <col min="1798" max="1798" width="8.296875" style="2" customWidth="1"/>
    <col min="1799" max="2046" width="8.8984375" style="2"/>
    <col min="2047" max="2047" width="3.296875" style="2" customWidth="1"/>
    <col min="2048" max="2048" width="27.69921875" style="2" customWidth="1"/>
    <col min="2049" max="2049" width="28.69921875" style="2" customWidth="1"/>
    <col min="2050" max="2050" width="10.69921875" style="2" customWidth="1"/>
    <col min="2051" max="2051" width="9.296875" style="2" customWidth="1"/>
    <col min="2052" max="2052" width="10.69921875" style="2" customWidth="1"/>
    <col min="2053" max="2053" width="8.69921875" style="2" customWidth="1"/>
    <col min="2054" max="2054" width="8.296875" style="2" customWidth="1"/>
    <col min="2055" max="2302" width="8.8984375" style="2"/>
    <col min="2303" max="2303" width="3.296875" style="2" customWidth="1"/>
    <col min="2304" max="2304" width="27.69921875" style="2" customWidth="1"/>
    <col min="2305" max="2305" width="28.69921875" style="2" customWidth="1"/>
    <col min="2306" max="2306" width="10.69921875" style="2" customWidth="1"/>
    <col min="2307" max="2307" width="9.296875" style="2" customWidth="1"/>
    <col min="2308" max="2308" width="10.69921875" style="2" customWidth="1"/>
    <col min="2309" max="2309" width="8.69921875" style="2" customWidth="1"/>
    <col min="2310" max="2310" width="8.296875" style="2" customWidth="1"/>
    <col min="2311" max="2558" width="8.8984375" style="2"/>
    <col min="2559" max="2559" width="3.296875" style="2" customWidth="1"/>
    <col min="2560" max="2560" width="27.69921875" style="2" customWidth="1"/>
    <col min="2561" max="2561" width="28.69921875" style="2" customWidth="1"/>
    <col min="2562" max="2562" width="10.69921875" style="2" customWidth="1"/>
    <col min="2563" max="2563" width="9.296875" style="2" customWidth="1"/>
    <col min="2564" max="2564" width="10.69921875" style="2" customWidth="1"/>
    <col min="2565" max="2565" width="8.69921875" style="2" customWidth="1"/>
    <col min="2566" max="2566" width="8.296875" style="2" customWidth="1"/>
    <col min="2567" max="2814" width="8.8984375" style="2"/>
    <col min="2815" max="2815" width="3.296875" style="2" customWidth="1"/>
    <col min="2816" max="2816" width="27.69921875" style="2" customWidth="1"/>
    <col min="2817" max="2817" width="28.69921875" style="2" customWidth="1"/>
    <col min="2818" max="2818" width="10.69921875" style="2" customWidth="1"/>
    <col min="2819" max="2819" width="9.296875" style="2" customWidth="1"/>
    <col min="2820" max="2820" width="10.69921875" style="2" customWidth="1"/>
    <col min="2821" max="2821" width="8.69921875" style="2" customWidth="1"/>
    <col min="2822" max="2822" width="8.296875" style="2" customWidth="1"/>
    <col min="2823" max="3070" width="8.8984375" style="2"/>
    <col min="3071" max="3071" width="3.296875" style="2" customWidth="1"/>
    <col min="3072" max="3072" width="27.69921875" style="2" customWidth="1"/>
    <col min="3073" max="3073" width="28.69921875" style="2" customWidth="1"/>
    <col min="3074" max="3074" width="10.69921875" style="2" customWidth="1"/>
    <col min="3075" max="3075" width="9.296875" style="2" customWidth="1"/>
    <col min="3076" max="3076" width="10.69921875" style="2" customWidth="1"/>
    <col min="3077" max="3077" width="8.69921875" style="2" customWidth="1"/>
    <col min="3078" max="3078" width="8.296875" style="2" customWidth="1"/>
    <col min="3079" max="3326" width="8.8984375" style="2"/>
    <col min="3327" max="3327" width="3.296875" style="2" customWidth="1"/>
    <col min="3328" max="3328" width="27.69921875" style="2" customWidth="1"/>
    <col min="3329" max="3329" width="28.69921875" style="2" customWidth="1"/>
    <col min="3330" max="3330" width="10.69921875" style="2" customWidth="1"/>
    <col min="3331" max="3331" width="9.296875" style="2" customWidth="1"/>
    <col min="3332" max="3332" width="10.69921875" style="2" customWidth="1"/>
    <col min="3333" max="3333" width="8.69921875" style="2" customWidth="1"/>
    <col min="3334" max="3334" width="8.296875" style="2" customWidth="1"/>
    <col min="3335" max="3582" width="8.8984375" style="2"/>
    <col min="3583" max="3583" width="3.296875" style="2" customWidth="1"/>
    <col min="3584" max="3584" width="27.69921875" style="2" customWidth="1"/>
    <col min="3585" max="3585" width="28.69921875" style="2" customWidth="1"/>
    <col min="3586" max="3586" width="10.69921875" style="2" customWidth="1"/>
    <col min="3587" max="3587" width="9.296875" style="2" customWidth="1"/>
    <col min="3588" max="3588" width="10.69921875" style="2" customWidth="1"/>
    <col min="3589" max="3589" width="8.69921875" style="2" customWidth="1"/>
    <col min="3590" max="3590" width="8.296875" style="2" customWidth="1"/>
    <col min="3591" max="3838" width="8.8984375" style="2"/>
    <col min="3839" max="3839" width="3.296875" style="2" customWidth="1"/>
    <col min="3840" max="3840" width="27.69921875" style="2" customWidth="1"/>
    <col min="3841" max="3841" width="28.69921875" style="2" customWidth="1"/>
    <col min="3842" max="3842" width="10.69921875" style="2" customWidth="1"/>
    <col min="3843" max="3843" width="9.296875" style="2" customWidth="1"/>
    <col min="3844" max="3844" width="10.69921875" style="2" customWidth="1"/>
    <col min="3845" max="3845" width="8.69921875" style="2" customWidth="1"/>
    <col min="3846" max="3846" width="8.296875" style="2" customWidth="1"/>
    <col min="3847" max="4094" width="8.8984375" style="2"/>
    <col min="4095" max="4095" width="3.296875" style="2" customWidth="1"/>
    <col min="4096" max="4096" width="27.69921875" style="2" customWidth="1"/>
    <col min="4097" max="4097" width="28.69921875" style="2" customWidth="1"/>
    <col min="4098" max="4098" width="10.69921875" style="2" customWidth="1"/>
    <col min="4099" max="4099" width="9.296875" style="2" customWidth="1"/>
    <col min="4100" max="4100" width="10.69921875" style="2" customWidth="1"/>
    <col min="4101" max="4101" width="8.69921875" style="2" customWidth="1"/>
    <col min="4102" max="4102" width="8.296875" style="2" customWidth="1"/>
    <col min="4103" max="4350" width="8.8984375" style="2"/>
    <col min="4351" max="4351" width="3.296875" style="2" customWidth="1"/>
    <col min="4352" max="4352" width="27.69921875" style="2" customWidth="1"/>
    <col min="4353" max="4353" width="28.69921875" style="2" customWidth="1"/>
    <col min="4354" max="4354" width="10.69921875" style="2" customWidth="1"/>
    <col min="4355" max="4355" width="9.296875" style="2" customWidth="1"/>
    <col min="4356" max="4356" width="10.69921875" style="2" customWidth="1"/>
    <col min="4357" max="4357" width="8.69921875" style="2" customWidth="1"/>
    <col min="4358" max="4358" width="8.296875" style="2" customWidth="1"/>
    <col min="4359" max="4606" width="8.8984375" style="2"/>
    <col min="4607" max="4607" width="3.296875" style="2" customWidth="1"/>
    <col min="4608" max="4608" width="27.69921875" style="2" customWidth="1"/>
    <col min="4609" max="4609" width="28.69921875" style="2" customWidth="1"/>
    <col min="4610" max="4610" width="10.69921875" style="2" customWidth="1"/>
    <col min="4611" max="4611" width="9.296875" style="2" customWidth="1"/>
    <col min="4612" max="4612" width="10.69921875" style="2" customWidth="1"/>
    <col min="4613" max="4613" width="8.69921875" style="2" customWidth="1"/>
    <col min="4614" max="4614" width="8.296875" style="2" customWidth="1"/>
    <col min="4615" max="4862" width="8.8984375" style="2"/>
    <col min="4863" max="4863" width="3.296875" style="2" customWidth="1"/>
    <col min="4864" max="4864" width="27.69921875" style="2" customWidth="1"/>
    <col min="4865" max="4865" width="28.69921875" style="2" customWidth="1"/>
    <col min="4866" max="4866" width="10.69921875" style="2" customWidth="1"/>
    <col min="4867" max="4867" width="9.296875" style="2" customWidth="1"/>
    <col min="4868" max="4868" width="10.69921875" style="2" customWidth="1"/>
    <col min="4869" max="4869" width="8.69921875" style="2" customWidth="1"/>
    <col min="4870" max="4870" width="8.296875" style="2" customWidth="1"/>
    <col min="4871" max="5118" width="8.8984375" style="2"/>
    <col min="5119" max="5119" width="3.296875" style="2" customWidth="1"/>
    <col min="5120" max="5120" width="27.69921875" style="2" customWidth="1"/>
    <col min="5121" max="5121" width="28.69921875" style="2" customWidth="1"/>
    <col min="5122" max="5122" width="10.69921875" style="2" customWidth="1"/>
    <col min="5123" max="5123" width="9.296875" style="2" customWidth="1"/>
    <col min="5124" max="5124" width="10.69921875" style="2" customWidth="1"/>
    <col min="5125" max="5125" width="8.69921875" style="2" customWidth="1"/>
    <col min="5126" max="5126" width="8.296875" style="2" customWidth="1"/>
    <col min="5127" max="5374" width="8.8984375" style="2"/>
    <col min="5375" max="5375" width="3.296875" style="2" customWidth="1"/>
    <col min="5376" max="5376" width="27.69921875" style="2" customWidth="1"/>
    <col min="5377" max="5377" width="28.69921875" style="2" customWidth="1"/>
    <col min="5378" max="5378" width="10.69921875" style="2" customWidth="1"/>
    <col min="5379" max="5379" width="9.296875" style="2" customWidth="1"/>
    <col min="5380" max="5380" width="10.69921875" style="2" customWidth="1"/>
    <col min="5381" max="5381" width="8.69921875" style="2" customWidth="1"/>
    <col min="5382" max="5382" width="8.296875" style="2" customWidth="1"/>
    <col min="5383" max="5630" width="8.8984375" style="2"/>
    <col min="5631" max="5631" width="3.296875" style="2" customWidth="1"/>
    <col min="5632" max="5632" width="27.69921875" style="2" customWidth="1"/>
    <col min="5633" max="5633" width="28.69921875" style="2" customWidth="1"/>
    <col min="5634" max="5634" width="10.69921875" style="2" customWidth="1"/>
    <col min="5635" max="5635" width="9.296875" style="2" customWidth="1"/>
    <col min="5636" max="5636" width="10.69921875" style="2" customWidth="1"/>
    <col min="5637" max="5637" width="8.69921875" style="2" customWidth="1"/>
    <col min="5638" max="5638" width="8.296875" style="2" customWidth="1"/>
    <col min="5639" max="5886" width="8.8984375" style="2"/>
    <col min="5887" max="5887" width="3.296875" style="2" customWidth="1"/>
    <col min="5888" max="5888" width="27.69921875" style="2" customWidth="1"/>
    <col min="5889" max="5889" width="28.69921875" style="2" customWidth="1"/>
    <col min="5890" max="5890" width="10.69921875" style="2" customWidth="1"/>
    <col min="5891" max="5891" width="9.296875" style="2" customWidth="1"/>
    <col min="5892" max="5892" width="10.69921875" style="2" customWidth="1"/>
    <col min="5893" max="5893" width="8.69921875" style="2" customWidth="1"/>
    <col min="5894" max="5894" width="8.296875" style="2" customWidth="1"/>
    <col min="5895" max="6142" width="8.8984375" style="2"/>
    <col min="6143" max="6143" width="3.296875" style="2" customWidth="1"/>
    <col min="6144" max="6144" width="27.69921875" style="2" customWidth="1"/>
    <col min="6145" max="6145" width="28.69921875" style="2" customWidth="1"/>
    <col min="6146" max="6146" width="10.69921875" style="2" customWidth="1"/>
    <col min="6147" max="6147" width="9.296875" style="2" customWidth="1"/>
    <col min="6148" max="6148" width="10.69921875" style="2" customWidth="1"/>
    <col min="6149" max="6149" width="8.69921875" style="2" customWidth="1"/>
    <col min="6150" max="6150" width="8.296875" style="2" customWidth="1"/>
    <col min="6151" max="6398" width="8.8984375" style="2"/>
    <col min="6399" max="6399" width="3.296875" style="2" customWidth="1"/>
    <col min="6400" max="6400" width="27.69921875" style="2" customWidth="1"/>
    <col min="6401" max="6401" width="28.69921875" style="2" customWidth="1"/>
    <col min="6402" max="6402" width="10.69921875" style="2" customWidth="1"/>
    <col min="6403" max="6403" width="9.296875" style="2" customWidth="1"/>
    <col min="6404" max="6404" width="10.69921875" style="2" customWidth="1"/>
    <col min="6405" max="6405" width="8.69921875" style="2" customWidth="1"/>
    <col min="6406" max="6406" width="8.296875" style="2" customWidth="1"/>
    <col min="6407" max="6654" width="8.8984375" style="2"/>
    <col min="6655" max="6655" width="3.296875" style="2" customWidth="1"/>
    <col min="6656" max="6656" width="27.69921875" style="2" customWidth="1"/>
    <col min="6657" max="6657" width="28.69921875" style="2" customWidth="1"/>
    <col min="6658" max="6658" width="10.69921875" style="2" customWidth="1"/>
    <col min="6659" max="6659" width="9.296875" style="2" customWidth="1"/>
    <col min="6660" max="6660" width="10.69921875" style="2" customWidth="1"/>
    <col min="6661" max="6661" width="8.69921875" style="2" customWidth="1"/>
    <col min="6662" max="6662" width="8.296875" style="2" customWidth="1"/>
    <col min="6663" max="6910" width="8.8984375" style="2"/>
    <col min="6911" max="6911" width="3.296875" style="2" customWidth="1"/>
    <col min="6912" max="6912" width="27.69921875" style="2" customWidth="1"/>
    <col min="6913" max="6913" width="28.69921875" style="2" customWidth="1"/>
    <col min="6914" max="6914" width="10.69921875" style="2" customWidth="1"/>
    <col min="6915" max="6915" width="9.296875" style="2" customWidth="1"/>
    <col min="6916" max="6916" width="10.69921875" style="2" customWidth="1"/>
    <col min="6917" max="6917" width="8.69921875" style="2" customWidth="1"/>
    <col min="6918" max="6918" width="8.296875" style="2" customWidth="1"/>
    <col min="6919" max="7166" width="8.8984375" style="2"/>
    <col min="7167" max="7167" width="3.296875" style="2" customWidth="1"/>
    <col min="7168" max="7168" width="27.69921875" style="2" customWidth="1"/>
    <col min="7169" max="7169" width="28.69921875" style="2" customWidth="1"/>
    <col min="7170" max="7170" width="10.69921875" style="2" customWidth="1"/>
    <col min="7171" max="7171" width="9.296875" style="2" customWidth="1"/>
    <col min="7172" max="7172" width="10.69921875" style="2" customWidth="1"/>
    <col min="7173" max="7173" width="8.69921875" style="2" customWidth="1"/>
    <col min="7174" max="7174" width="8.296875" style="2" customWidth="1"/>
    <col min="7175" max="7422" width="8.8984375" style="2"/>
    <col min="7423" max="7423" width="3.296875" style="2" customWidth="1"/>
    <col min="7424" max="7424" width="27.69921875" style="2" customWidth="1"/>
    <col min="7425" max="7425" width="28.69921875" style="2" customWidth="1"/>
    <col min="7426" max="7426" width="10.69921875" style="2" customWidth="1"/>
    <col min="7427" max="7427" width="9.296875" style="2" customWidth="1"/>
    <col min="7428" max="7428" width="10.69921875" style="2" customWidth="1"/>
    <col min="7429" max="7429" width="8.69921875" style="2" customWidth="1"/>
    <col min="7430" max="7430" width="8.296875" style="2" customWidth="1"/>
    <col min="7431" max="7678" width="8.8984375" style="2"/>
    <col min="7679" max="7679" width="3.296875" style="2" customWidth="1"/>
    <col min="7680" max="7680" width="27.69921875" style="2" customWidth="1"/>
    <col min="7681" max="7681" width="28.69921875" style="2" customWidth="1"/>
    <col min="7682" max="7682" width="10.69921875" style="2" customWidth="1"/>
    <col min="7683" max="7683" width="9.296875" style="2" customWidth="1"/>
    <col min="7684" max="7684" width="10.69921875" style="2" customWidth="1"/>
    <col min="7685" max="7685" width="8.69921875" style="2" customWidth="1"/>
    <col min="7686" max="7686" width="8.296875" style="2" customWidth="1"/>
    <col min="7687" max="7934" width="8.8984375" style="2"/>
    <col min="7935" max="7935" width="3.296875" style="2" customWidth="1"/>
    <col min="7936" max="7936" width="27.69921875" style="2" customWidth="1"/>
    <col min="7937" max="7937" width="28.69921875" style="2" customWidth="1"/>
    <col min="7938" max="7938" width="10.69921875" style="2" customWidth="1"/>
    <col min="7939" max="7939" width="9.296875" style="2" customWidth="1"/>
    <col min="7940" max="7940" width="10.69921875" style="2" customWidth="1"/>
    <col min="7941" max="7941" width="8.69921875" style="2" customWidth="1"/>
    <col min="7942" max="7942" width="8.296875" style="2" customWidth="1"/>
    <col min="7943" max="8190" width="8.8984375" style="2"/>
    <col min="8191" max="8191" width="3.296875" style="2" customWidth="1"/>
    <col min="8192" max="8192" width="27.69921875" style="2" customWidth="1"/>
    <col min="8193" max="8193" width="28.69921875" style="2" customWidth="1"/>
    <col min="8194" max="8194" width="10.69921875" style="2" customWidth="1"/>
    <col min="8195" max="8195" width="9.296875" style="2" customWidth="1"/>
    <col min="8196" max="8196" width="10.69921875" style="2" customWidth="1"/>
    <col min="8197" max="8197" width="8.69921875" style="2" customWidth="1"/>
    <col min="8198" max="8198" width="8.296875" style="2" customWidth="1"/>
    <col min="8199" max="8446" width="8.8984375" style="2"/>
    <col min="8447" max="8447" width="3.296875" style="2" customWidth="1"/>
    <col min="8448" max="8448" width="27.69921875" style="2" customWidth="1"/>
    <col min="8449" max="8449" width="28.69921875" style="2" customWidth="1"/>
    <col min="8450" max="8450" width="10.69921875" style="2" customWidth="1"/>
    <col min="8451" max="8451" width="9.296875" style="2" customWidth="1"/>
    <col min="8452" max="8452" width="10.69921875" style="2" customWidth="1"/>
    <col min="8453" max="8453" width="8.69921875" style="2" customWidth="1"/>
    <col min="8454" max="8454" width="8.296875" style="2" customWidth="1"/>
    <col min="8455" max="8702" width="8.8984375" style="2"/>
    <col min="8703" max="8703" width="3.296875" style="2" customWidth="1"/>
    <col min="8704" max="8704" width="27.69921875" style="2" customWidth="1"/>
    <col min="8705" max="8705" width="28.69921875" style="2" customWidth="1"/>
    <col min="8706" max="8706" width="10.69921875" style="2" customWidth="1"/>
    <col min="8707" max="8707" width="9.296875" style="2" customWidth="1"/>
    <col min="8708" max="8708" width="10.69921875" style="2" customWidth="1"/>
    <col min="8709" max="8709" width="8.69921875" style="2" customWidth="1"/>
    <col min="8710" max="8710" width="8.296875" style="2" customWidth="1"/>
    <col min="8711" max="8958" width="8.8984375" style="2"/>
    <col min="8959" max="8959" width="3.296875" style="2" customWidth="1"/>
    <col min="8960" max="8960" width="27.69921875" style="2" customWidth="1"/>
    <col min="8961" max="8961" width="28.69921875" style="2" customWidth="1"/>
    <col min="8962" max="8962" width="10.69921875" style="2" customWidth="1"/>
    <col min="8963" max="8963" width="9.296875" style="2" customWidth="1"/>
    <col min="8964" max="8964" width="10.69921875" style="2" customWidth="1"/>
    <col min="8965" max="8965" width="8.69921875" style="2" customWidth="1"/>
    <col min="8966" max="8966" width="8.296875" style="2" customWidth="1"/>
    <col min="8967" max="9214" width="8.8984375" style="2"/>
    <col min="9215" max="9215" width="3.296875" style="2" customWidth="1"/>
    <col min="9216" max="9216" width="27.69921875" style="2" customWidth="1"/>
    <col min="9217" max="9217" width="28.69921875" style="2" customWidth="1"/>
    <col min="9218" max="9218" width="10.69921875" style="2" customWidth="1"/>
    <col min="9219" max="9219" width="9.296875" style="2" customWidth="1"/>
    <col min="9220" max="9220" width="10.69921875" style="2" customWidth="1"/>
    <col min="9221" max="9221" width="8.69921875" style="2" customWidth="1"/>
    <col min="9222" max="9222" width="8.296875" style="2" customWidth="1"/>
    <col min="9223" max="9470" width="8.8984375" style="2"/>
    <col min="9471" max="9471" width="3.296875" style="2" customWidth="1"/>
    <col min="9472" max="9472" width="27.69921875" style="2" customWidth="1"/>
    <col min="9473" max="9473" width="28.69921875" style="2" customWidth="1"/>
    <col min="9474" max="9474" width="10.69921875" style="2" customWidth="1"/>
    <col min="9475" max="9475" width="9.296875" style="2" customWidth="1"/>
    <col min="9476" max="9476" width="10.69921875" style="2" customWidth="1"/>
    <col min="9477" max="9477" width="8.69921875" style="2" customWidth="1"/>
    <col min="9478" max="9478" width="8.296875" style="2" customWidth="1"/>
    <col min="9479" max="9726" width="8.8984375" style="2"/>
    <col min="9727" max="9727" width="3.296875" style="2" customWidth="1"/>
    <col min="9728" max="9728" width="27.69921875" style="2" customWidth="1"/>
    <col min="9729" max="9729" width="28.69921875" style="2" customWidth="1"/>
    <col min="9730" max="9730" width="10.69921875" style="2" customWidth="1"/>
    <col min="9731" max="9731" width="9.296875" style="2" customWidth="1"/>
    <col min="9732" max="9732" width="10.69921875" style="2" customWidth="1"/>
    <col min="9733" max="9733" width="8.69921875" style="2" customWidth="1"/>
    <col min="9734" max="9734" width="8.296875" style="2" customWidth="1"/>
    <col min="9735" max="9982" width="8.8984375" style="2"/>
    <col min="9983" max="9983" width="3.296875" style="2" customWidth="1"/>
    <col min="9984" max="9984" width="27.69921875" style="2" customWidth="1"/>
    <col min="9985" max="9985" width="28.69921875" style="2" customWidth="1"/>
    <col min="9986" max="9986" width="10.69921875" style="2" customWidth="1"/>
    <col min="9987" max="9987" width="9.296875" style="2" customWidth="1"/>
    <col min="9988" max="9988" width="10.69921875" style="2" customWidth="1"/>
    <col min="9989" max="9989" width="8.69921875" style="2" customWidth="1"/>
    <col min="9990" max="9990" width="8.296875" style="2" customWidth="1"/>
    <col min="9991" max="10238" width="8.8984375" style="2"/>
    <col min="10239" max="10239" width="3.296875" style="2" customWidth="1"/>
    <col min="10240" max="10240" width="27.69921875" style="2" customWidth="1"/>
    <col min="10241" max="10241" width="28.69921875" style="2" customWidth="1"/>
    <col min="10242" max="10242" width="10.69921875" style="2" customWidth="1"/>
    <col min="10243" max="10243" width="9.296875" style="2" customWidth="1"/>
    <col min="10244" max="10244" width="10.69921875" style="2" customWidth="1"/>
    <col min="10245" max="10245" width="8.69921875" style="2" customWidth="1"/>
    <col min="10246" max="10246" width="8.296875" style="2" customWidth="1"/>
    <col min="10247" max="10494" width="8.8984375" style="2"/>
    <col min="10495" max="10495" width="3.296875" style="2" customWidth="1"/>
    <col min="10496" max="10496" width="27.69921875" style="2" customWidth="1"/>
    <col min="10497" max="10497" width="28.69921875" style="2" customWidth="1"/>
    <col min="10498" max="10498" width="10.69921875" style="2" customWidth="1"/>
    <col min="10499" max="10499" width="9.296875" style="2" customWidth="1"/>
    <col min="10500" max="10500" width="10.69921875" style="2" customWidth="1"/>
    <col min="10501" max="10501" width="8.69921875" style="2" customWidth="1"/>
    <col min="10502" max="10502" width="8.296875" style="2" customWidth="1"/>
    <col min="10503" max="10750" width="8.8984375" style="2"/>
    <col min="10751" max="10751" width="3.296875" style="2" customWidth="1"/>
    <col min="10752" max="10752" width="27.69921875" style="2" customWidth="1"/>
    <col min="10753" max="10753" width="28.69921875" style="2" customWidth="1"/>
    <col min="10754" max="10754" width="10.69921875" style="2" customWidth="1"/>
    <col min="10755" max="10755" width="9.296875" style="2" customWidth="1"/>
    <col min="10756" max="10756" width="10.69921875" style="2" customWidth="1"/>
    <col min="10757" max="10757" width="8.69921875" style="2" customWidth="1"/>
    <col min="10758" max="10758" width="8.296875" style="2" customWidth="1"/>
    <col min="10759" max="11006" width="8.8984375" style="2"/>
    <col min="11007" max="11007" width="3.296875" style="2" customWidth="1"/>
    <col min="11008" max="11008" width="27.69921875" style="2" customWidth="1"/>
    <col min="11009" max="11009" width="28.69921875" style="2" customWidth="1"/>
    <col min="11010" max="11010" width="10.69921875" style="2" customWidth="1"/>
    <col min="11011" max="11011" width="9.296875" style="2" customWidth="1"/>
    <col min="11012" max="11012" width="10.69921875" style="2" customWidth="1"/>
    <col min="11013" max="11013" width="8.69921875" style="2" customWidth="1"/>
    <col min="11014" max="11014" width="8.296875" style="2" customWidth="1"/>
    <col min="11015" max="11262" width="8.8984375" style="2"/>
    <col min="11263" max="11263" width="3.296875" style="2" customWidth="1"/>
    <col min="11264" max="11264" width="27.69921875" style="2" customWidth="1"/>
    <col min="11265" max="11265" width="28.69921875" style="2" customWidth="1"/>
    <col min="11266" max="11266" width="10.69921875" style="2" customWidth="1"/>
    <col min="11267" max="11267" width="9.296875" style="2" customWidth="1"/>
    <col min="11268" max="11268" width="10.69921875" style="2" customWidth="1"/>
    <col min="11269" max="11269" width="8.69921875" style="2" customWidth="1"/>
    <col min="11270" max="11270" width="8.296875" style="2" customWidth="1"/>
    <col min="11271" max="11518" width="8.8984375" style="2"/>
    <col min="11519" max="11519" width="3.296875" style="2" customWidth="1"/>
    <col min="11520" max="11520" width="27.69921875" style="2" customWidth="1"/>
    <col min="11521" max="11521" width="28.69921875" style="2" customWidth="1"/>
    <col min="11522" max="11522" width="10.69921875" style="2" customWidth="1"/>
    <col min="11523" max="11523" width="9.296875" style="2" customWidth="1"/>
    <col min="11524" max="11524" width="10.69921875" style="2" customWidth="1"/>
    <col min="11525" max="11525" width="8.69921875" style="2" customWidth="1"/>
    <col min="11526" max="11526" width="8.296875" style="2" customWidth="1"/>
    <col min="11527" max="11774" width="8.8984375" style="2"/>
    <col min="11775" max="11775" width="3.296875" style="2" customWidth="1"/>
    <col min="11776" max="11776" width="27.69921875" style="2" customWidth="1"/>
    <col min="11777" max="11777" width="28.69921875" style="2" customWidth="1"/>
    <col min="11778" max="11778" width="10.69921875" style="2" customWidth="1"/>
    <col min="11779" max="11779" width="9.296875" style="2" customWidth="1"/>
    <col min="11780" max="11780" width="10.69921875" style="2" customWidth="1"/>
    <col min="11781" max="11781" width="8.69921875" style="2" customWidth="1"/>
    <col min="11782" max="11782" width="8.296875" style="2" customWidth="1"/>
    <col min="11783" max="12030" width="8.8984375" style="2"/>
    <col min="12031" max="12031" width="3.296875" style="2" customWidth="1"/>
    <col min="12032" max="12032" width="27.69921875" style="2" customWidth="1"/>
    <col min="12033" max="12033" width="28.69921875" style="2" customWidth="1"/>
    <col min="12034" max="12034" width="10.69921875" style="2" customWidth="1"/>
    <col min="12035" max="12035" width="9.296875" style="2" customWidth="1"/>
    <col min="12036" max="12036" width="10.69921875" style="2" customWidth="1"/>
    <col min="12037" max="12037" width="8.69921875" style="2" customWidth="1"/>
    <col min="12038" max="12038" width="8.296875" style="2" customWidth="1"/>
    <col min="12039" max="12286" width="8.8984375" style="2"/>
    <col min="12287" max="12287" width="3.296875" style="2" customWidth="1"/>
    <col min="12288" max="12288" width="27.69921875" style="2" customWidth="1"/>
    <col min="12289" max="12289" width="28.69921875" style="2" customWidth="1"/>
    <col min="12290" max="12290" width="10.69921875" style="2" customWidth="1"/>
    <col min="12291" max="12291" width="9.296875" style="2" customWidth="1"/>
    <col min="12292" max="12292" width="10.69921875" style="2" customWidth="1"/>
    <col min="12293" max="12293" width="8.69921875" style="2" customWidth="1"/>
    <col min="12294" max="12294" width="8.296875" style="2" customWidth="1"/>
    <col min="12295" max="12542" width="8.8984375" style="2"/>
    <col min="12543" max="12543" width="3.296875" style="2" customWidth="1"/>
    <col min="12544" max="12544" width="27.69921875" style="2" customWidth="1"/>
    <col min="12545" max="12545" width="28.69921875" style="2" customWidth="1"/>
    <col min="12546" max="12546" width="10.69921875" style="2" customWidth="1"/>
    <col min="12547" max="12547" width="9.296875" style="2" customWidth="1"/>
    <col min="12548" max="12548" width="10.69921875" style="2" customWidth="1"/>
    <col min="12549" max="12549" width="8.69921875" style="2" customWidth="1"/>
    <col min="12550" max="12550" width="8.296875" style="2" customWidth="1"/>
    <col min="12551" max="12798" width="8.8984375" style="2"/>
    <col min="12799" max="12799" width="3.296875" style="2" customWidth="1"/>
    <col min="12800" max="12800" width="27.69921875" style="2" customWidth="1"/>
    <col min="12801" max="12801" width="28.69921875" style="2" customWidth="1"/>
    <col min="12802" max="12802" width="10.69921875" style="2" customWidth="1"/>
    <col min="12803" max="12803" width="9.296875" style="2" customWidth="1"/>
    <col min="12804" max="12804" width="10.69921875" style="2" customWidth="1"/>
    <col min="12805" max="12805" width="8.69921875" style="2" customWidth="1"/>
    <col min="12806" max="12806" width="8.296875" style="2" customWidth="1"/>
    <col min="12807" max="13054" width="8.8984375" style="2"/>
    <col min="13055" max="13055" width="3.296875" style="2" customWidth="1"/>
    <col min="13056" max="13056" width="27.69921875" style="2" customWidth="1"/>
    <col min="13057" max="13057" width="28.69921875" style="2" customWidth="1"/>
    <col min="13058" max="13058" width="10.69921875" style="2" customWidth="1"/>
    <col min="13059" max="13059" width="9.296875" style="2" customWidth="1"/>
    <col min="13060" max="13060" width="10.69921875" style="2" customWidth="1"/>
    <col min="13061" max="13061" width="8.69921875" style="2" customWidth="1"/>
    <col min="13062" max="13062" width="8.296875" style="2" customWidth="1"/>
    <col min="13063" max="13310" width="8.8984375" style="2"/>
    <col min="13311" max="13311" width="3.296875" style="2" customWidth="1"/>
    <col min="13312" max="13312" width="27.69921875" style="2" customWidth="1"/>
    <col min="13313" max="13313" width="28.69921875" style="2" customWidth="1"/>
    <col min="13314" max="13314" width="10.69921875" style="2" customWidth="1"/>
    <col min="13315" max="13315" width="9.296875" style="2" customWidth="1"/>
    <col min="13316" max="13316" width="10.69921875" style="2" customWidth="1"/>
    <col min="13317" max="13317" width="8.69921875" style="2" customWidth="1"/>
    <col min="13318" max="13318" width="8.296875" style="2" customWidth="1"/>
    <col min="13319" max="13566" width="8.8984375" style="2"/>
    <col min="13567" max="13567" width="3.296875" style="2" customWidth="1"/>
    <col min="13568" max="13568" width="27.69921875" style="2" customWidth="1"/>
    <col min="13569" max="13569" width="28.69921875" style="2" customWidth="1"/>
    <col min="13570" max="13570" width="10.69921875" style="2" customWidth="1"/>
    <col min="13571" max="13571" width="9.296875" style="2" customWidth="1"/>
    <col min="13572" max="13572" width="10.69921875" style="2" customWidth="1"/>
    <col min="13573" max="13573" width="8.69921875" style="2" customWidth="1"/>
    <col min="13574" max="13574" width="8.296875" style="2" customWidth="1"/>
    <col min="13575" max="13822" width="8.8984375" style="2"/>
    <col min="13823" max="13823" width="3.296875" style="2" customWidth="1"/>
    <col min="13824" max="13824" width="27.69921875" style="2" customWidth="1"/>
    <col min="13825" max="13825" width="28.69921875" style="2" customWidth="1"/>
    <col min="13826" max="13826" width="10.69921875" style="2" customWidth="1"/>
    <col min="13827" max="13827" width="9.296875" style="2" customWidth="1"/>
    <col min="13828" max="13828" width="10.69921875" style="2" customWidth="1"/>
    <col min="13829" max="13829" width="8.69921875" style="2" customWidth="1"/>
    <col min="13830" max="13830" width="8.296875" style="2" customWidth="1"/>
    <col min="13831" max="14078" width="8.8984375" style="2"/>
    <col min="14079" max="14079" width="3.296875" style="2" customWidth="1"/>
    <col min="14080" max="14080" width="27.69921875" style="2" customWidth="1"/>
    <col min="14081" max="14081" width="28.69921875" style="2" customWidth="1"/>
    <col min="14082" max="14082" width="10.69921875" style="2" customWidth="1"/>
    <col min="14083" max="14083" width="9.296875" style="2" customWidth="1"/>
    <col min="14084" max="14084" width="10.69921875" style="2" customWidth="1"/>
    <col min="14085" max="14085" width="8.69921875" style="2" customWidth="1"/>
    <col min="14086" max="14086" width="8.296875" style="2" customWidth="1"/>
    <col min="14087" max="14334" width="8.8984375" style="2"/>
    <col min="14335" max="14335" width="3.296875" style="2" customWidth="1"/>
    <col min="14336" max="14336" width="27.69921875" style="2" customWidth="1"/>
    <col min="14337" max="14337" width="28.69921875" style="2" customWidth="1"/>
    <col min="14338" max="14338" width="10.69921875" style="2" customWidth="1"/>
    <col min="14339" max="14339" width="9.296875" style="2" customWidth="1"/>
    <col min="14340" max="14340" width="10.69921875" style="2" customWidth="1"/>
    <col min="14341" max="14341" width="8.69921875" style="2" customWidth="1"/>
    <col min="14342" max="14342" width="8.296875" style="2" customWidth="1"/>
    <col min="14343" max="14590" width="8.8984375" style="2"/>
    <col min="14591" max="14591" width="3.296875" style="2" customWidth="1"/>
    <col min="14592" max="14592" width="27.69921875" style="2" customWidth="1"/>
    <col min="14593" max="14593" width="28.69921875" style="2" customWidth="1"/>
    <col min="14594" max="14594" width="10.69921875" style="2" customWidth="1"/>
    <col min="14595" max="14595" width="9.296875" style="2" customWidth="1"/>
    <col min="14596" max="14596" width="10.69921875" style="2" customWidth="1"/>
    <col min="14597" max="14597" width="8.69921875" style="2" customWidth="1"/>
    <col min="14598" max="14598" width="8.296875" style="2" customWidth="1"/>
    <col min="14599" max="14846" width="8.8984375" style="2"/>
    <col min="14847" max="14847" width="3.296875" style="2" customWidth="1"/>
    <col min="14848" max="14848" width="27.69921875" style="2" customWidth="1"/>
    <col min="14849" max="14849" width="28.69921875" style="2" customWidth="1"/>
    <col min="14850" max="14850" width="10.69921875" style="2" customWidth="1"/>
    <col min="14851" max="14851" width="9.296875" style="2" customWidth="1"/>
    <col min="14852" max="14852" width="10.69921875" style="2" customWidth="1"/>
    <col min="14853" max="14853" width="8.69921875" style="2" customWidth="1"/>
    <col min="14854" max="14854" width="8.296875" style="2" customWidth="1"/>
    <col min="14855" max="15102" width="8.8984375" style="2"/>
    <col min="15103" max="15103" width="3.296875" style="2" customWidth="1"/>
    <col min="15104" max="15104" width="27.69921875" style="2" customWidth="1"/>
    <col min="15105" max="15105" width="28.69921875" style="2" customWidth="1"/>
    <col min="15106" max="15106" width="10.69921875" style="2" customWidth="1"/>
    <col min="15107" max="15107" width="9.296875" style="2" customWidth="1"/>
    <col min="15108" max="15108" width="10.69921875" style="2" customWidth="1"/>
    <col min="15109" max="15109" width="8.69921875" style="2" customWidth="1"/>
    <col min="15110" max="15110" width="8.296875" style="2" customWidth="1"/>
    <col min="15111" max="15358" width="8.8984375" style="2"/>
    <col min="15359" max="15359" width="3.296875" style="2" customWidth="1"/>
    <col min="15360" max="15360" width="27.69921875" style="2" customWidth="1"/>
    <col min="15361" max="15361" width="28.69921875" style="2" customWidth="1"/>
    <col min="15362" max="15362" width="10.69921875" style="2" customWidth="1"/>
    <col min="15363" max="15363" width="9.296875" style="2" customWidth="1"/>
    <col min="15364" max="15364" width="10.69921875" style="2" customWidth="1"/>
    <col min="15365" max="15365" width="8.69921875" style="2" customWidth="1"/>
    <col min="15366" max="15366" width="8.296875" style="2" customWidth="1"/>
    <col min="15367" max="15614" width="8.8984375" style="2"/>
    <col min="15615" max="15615" width="3.296875" style="2" customWidth="1"/>
    <col min="15616" max="15616" width="27.69921875" style="2" customWidth="1"/>
    <col min="15617" max="15617" width="28.69921875" style="2" customWidth="1"/>
    <col min="15618" max="15618" width="10.69921875" style="2" customWidth="1"/>
    <col min="15619" max="15619" width="9.296875" style="2" customWidth="1"/>
    <col min="15620" max="15620" width="10.69921875" style="2" customWidth="1"/>
    <col min="15621" max="15621" width="8.69921875" style="2" customWidth="1"/>
    <col min="15622" max="15622" width="8.296875" style="2" customWidth="1"/>
    <col min="15623" max="15870" width="8.8984375" style="2"/>
    <col min="15871" max="15871" width="3.296875" style="2" customWidth="1"/>
    <col min="15872" max="15872" width="27.69921875" style="2" customWidth="1"/>
    <col min="15873" max="15873" width="28.69921875" style="2" customWidth="1"/>
    <col min="15874" max="15874" width="10.69921875" style="2" customWidth="1"/>
    <col min="15875" max="15875" width="9.296875" style="2" customWidth="1"/>
    <col min="15876" max="15876" width="10.69921875" style="2" customWidth="1"/>
    <col min="15877" max="15877" width="8.69921875" style="2" customWidth="1"/>
    <col min="15878" max="15878" width="8.296875" style="2" customWidth="1"/>
    <col min="15879" max="16126" width="8.8984375" style="2"/>
    <col min="16127" max="16127" width="3.296875" style="2" customWidth="1"/>
    <col min="16128" max="16128" width="27.69921875" style="2" customWidth="1"/>
    <col min="16129" max="16129" width="28.69921875" style="2" customWidth="1"/>
    <col min="16130" max="16130" width="10.69921875" style="2" customWidth="1"/>
    <col min="16131" max="16131" width="9.296875" style="2" customWidth="1"/>
    <col min="16132" max="16132" width="10.69921875" style="2" customWidth="1"/>
    <col min="16133" max="16133" width="8.69921875" style="2" customWidth="1"/>
    <col min="16134" max="16134" width="8.296875" style="2" customWidth="1"/>
    <col min="16135" max="16384" width="8.8984375" style="2"/>
  </cols>
  <sheetData>
    <row r="1" spans="2:7" ht="18.600000000000001" customHeight="1" x14ac:dyDescent="0.25">
      <c r="B1" s="493" t="s">
        <v>192</v>
      </c>
      <c r="C1" s="493"/>
      <c r="D1" s="493"/>
      <c r="E1" s="493"/>
    </row>
    <row r="2" spans="2:7" ht="15.7" customHeight="1" x14ac:dyDescent="0.25">
      <c r="C2" s="3">
        <v>42644</v>
      </c>
    </row>
    <row r="3" spans="2:7" ht="15.7" customHeight="1" x14ac:dyDescent="0.25">
      <c r="C3" s="3"/>
      <c r="D3" s="8" t="s">
        <v>199</v>
      </c>
      <c r="E3" s="6" t="s">
        <v>0</v>
      </c>
    </row>
    <row r="4" spans="2:7" ht="15" customHeight="1" x14ac:dyDescent="0.25">
      <c r="B4" s="7" t="s">
        <v>1</v>
      </c>
      <c r="D4" s="8"/>
      <c r="E4" s="6" t="s">
        <v>2</v>
      </c>
    </row>
    <row r="5" spans="2:7" ht="11.95" customHeight="1" x14ac:dyDescent="0.25">
      <c r="B5" s="9" t="s">
        <v>3</v>
      </c>
      <c r="C5" s="2" t="s">
        <v>4</v>
      </c>
      <c r="D5" s="10">
        <v>641</v>
      </c>
      <c r="E5" s="5" t="s">
        <v>5</v>
      </c>
    </row>
    <row r="6" spans="2:7" ht="11.95" customHeight="1" x14ac:dyDescent="0.25">
      <c r="B6" s="9" t="s">
        <v>14</v>
      </c>
      <c r="C6" s="2" t="s">
        <v>97</v>
      </c>
      <c r="D6" s="10">
        <v>33.6</v>
      </c>
      <c r="E6" s="5">
        <v>202998</v>
      </c>
    </row>
    <row r="7" spans="2:7" ht="11.95" customHeight="1" x14ac:dyDescent="0.25">
      <c r="B7" s="9" t="s">
        <v>6</v>
      </c>
      <c r="C7" s="2" t="s">
        <v>149</v>
      </c>
      <c r="D7" s="11">
        <v>68.180000000000007</v>
      </c>
      <c r="E7" s="5" t="s">
        <v>5</v>
      </c>
      <c r="F7" s="12"/>
    </row>
    <row r="8" spans="2:7" ht="11.95" customHeight="1" x14ac:dyDescent="0.25">
      <c r="B8" s="9" t="s">
        <v>8</v>
      </c>
      <c r="C8" s="2" t="s">
        <v>150</v>
      </c>
      <c r="D8" s="11">
        <v>18</v>
      </c>
      <c r="E8" s="5" t="s">
        <v>5</v>
      </c>
      <c r="F8" s="12"/>
    </row>
    <row r="9" spans="2:7" ht="12.85" customHeight="1" x14ac:dyDescent="0.25">
      <c r="D9" s="13">
        <f>SUM(D5:D8)</f>
        <v>760.78</v>
      </c>
      <c r="G9" s="2" t="s">
        <v>10</v>
      </c>
    </row>
    <row r="10" spans="2:7" x14ac:dyDescent="0.25">
      <c r="B10" s="7" t="s">
        <v>11</v>
      </c>
      <c r="D10" s="14"/>
    </row>
    <row r="11" spans="2:7" x14ac:dyDescent="0.25">
      <c r="B11" s="9" t="s">
        <v>12</v>
      </c>
      <c r="C11" s="2" t="s">
        <v>13</v>
      </c>
      <c r="D11" s="15">
        <v>9.0500000000000007</v>
      </c>
      <c r="E11" s="5" t="s">
        <v>5</v>
      </c>
    </row>
    <row r="12" spans="2:7" x14ac:dyDescent="0.25">
      <c r="B12" s="9" t="s">
        <v>80</v>
      </c>
      <c r="C12" s="2" t="s">
        <v>81</v>
      </c>
      <c r="D12" s="15">
        <v>174</v>
      </c>
      <c r="E12" s="5" t="s">
        <v>52</v>
      </c>
    </row>
    <row r="13" spans="2:7" x14ac:dyDescent="0.25">
      <c r="B13" s="9" t="s">
        <v>14</v>
      </c>
      <c r="C13" s="2" t="s">
        <v>15</v>
      </c>
      <c r="D13" s="15">
        <v>14.58</v>
      </c>
      <c r="E13" s="5">
        <v>202998</v>
      </c>
    </row>
    <row r="14" spans="2:7" x14ac:dyDescent="0.25">
      <c r="B14" s="9" t="s">
        <v>16</v>
      </c>
      <c r="C14" s="2" t="s">
        <v>17</v>
      </c>
      <c r="D14" s="15">
        <v>42.09</v>
      </c>
      <c r="E14" s="5">
        <v>203000</v>
      </c>
      <c r="F14" s="12"/>
    </row>
    <row r="15" spans="2:7" x14ac:dyDescent="0.25">
      <c r="B15" s="2" t="s">
        <v>18</v>
      </c>
      <c r="C15" s="2" t="s">
        <v>19</v>
      </c>
      <c r="D15" s="16">
        <v>94.48</v>
      </c>
      <c r="E15" s="17" t="s">
        <v>5</v>
      </c>
    </row>
    <row r="16" spans="2:7" x14ac:dyDescent="0.25">
      <c r="B16" s="2" t="s">
        <v>8</v>
      </c>
      <c r="C16" s="2" t="s">
        <v>151</v>
      </c>
      <c r="D16" s="15">
        <v>102.52</v>
      </c>
      <c r="E16" s="17" t="s">
        <v>5</v>
      </c>
      <c r="F16" s="12"/>
    </row>
    <row r="17" spans="1:10" x14ac:dyDescent="0.25">
      <c r="B17" s="9" t="s">
        <v>3</v>
      </c>
      <c r="C17" s="2" t="s">
        <v>152</v>
      </c>
      <c r="D17" s="15">
        <v>4495.24</v>
      </c>
      <c r="E17" s="17">
        <v>108521</v>
      </c>
      <c r="F17" s="12"/>
    </row>
    <row r="18" spans="1:10" x14ac:dyDescent="0.25">
      <c r="B18" s="9" t="s">
        <v>153</v>
      </c>
      <c r="C18" s="2" t="s">
        <v>154</v>
      </c>
      <c r="D18" s="15">
        <v>49.99</v>
      </c>
      <c r="E18" s="17" t="s">
        <v>52</v>
      </c>
      <c r="F18" s="12"/>
    </row>
    <row r="19" spans="1:10" x14ac:dyDescent="0.25">
      <c r="B19" s="9" t="s">
        <v>23</v>
      </c>
      <c r="C19" s="2" t="s">
        <v>198</v>
      </c>
      <c r="D19" s="15">
        <v>51.9</v>
      </c>
      <c r="E19" s="17">
        <v>108522</v>
      </c>
      <c r="H19" s="16"/>
      <c r="I19" s="16"/>
      <c r="J19" s="16"/>
    </row>
    <row r="20" spans="1:10" x14ac:dyDescent="0.25">
      <c r="B20" s="9" t="s">
        <v>155</v>
      </c>
      <c r="C20" s="2" t="s">
        <v>156</v>
      </c>
      <c r="D20" s="15">
        <v>114</v>
      </c>
      <c r="E20" s="17">
        <v>108524</v>
      </c>
      <c r="H20" s="16"/>
      <c r="I20" s="16"/>
      <c r="J20" s="16"/>
    </row>
    <row r="21" spans="1:10" x14ac:dyDescent="0.25">
      <c r="B21" s="9" t="s">
        <v>157</v>
      </c>
      <c r="C21" s="2" t="s">
        <v>158</v>
      </c>
      <c r="D21" s="15">
        <v>58.4</v>
      </c>
      <c r="E21" s="17">
        <v>108525</v>
      </c>
      <c r="H21" s="16"/>
      <c r="I21" s="16"/>
      <c r="J21" s="16"/>
    </row>
    <row r="22" spans="1:10" x14ac:dyDescent="0.25">
      <c r="D22" s="13">
        <f>SUM(D11:D21)</f>
        <v>5206.2499999999991</v>
      </c>
    </row>
    <row r="23" spans="1:10" x14ac:dyDescent="0.25">
      <c r="B23" s="7" t="s">
        <v>26</v>
      </c>
      <c r="D23" s="14"/>
    </row>
    <row r="24" spans="1:10" x14ac:dyDescent="0.25">
      <c r="B24" s="9" t="s">
        <v>3</v>
      </c>
      <c r="C24" s="2" t="s">
        <v>4</v>
      </c>
      <c r="D24" s="14">
        <v>436</v>
      </c>
      <c r="E24" s="5" t="s">
        <v>5</v>
      </c>
    </row>
    <row r="25" spans="1:10" x14ac:dyDescent="0.25">
      <c r="B25" s="9" t="s">
        <v>6</v>
      </c>
      <c r="C25" s="2" t="s">
        <v>149</v>
      </c>
      <c r="D25" s="15">
        <v>84.84</v>
      </c>
      <c r="E25" s="5" t="s">
        <v>5</v>
      </c>
      <c r="F25" s="12"/>
    </row>
    <row r="26" spans="1:10" x14ac:dyDescent="0.25">
      <c r="B26" s="18" t="s">
        <v>14</v>
      </c>
      <c r="C26" s="2" t="s">
        <v>108</v>
      </c>
      <c r="D26" s="15">
        <v>19.68</v>
      </c>
      <c r="E26" s="5">
        <v>202998</v>
      </c>
      <c r="F26" s="12"/>
    </row>
    <row r="27" spans="1:10" x14ac:dyDescent="0.25">
      <c r="B27" s="18" t="s">
        <v>30</v>
      </c>
      <c r="C27" s="2" t="s">
        <v>31</v>
      </c>
      <c r="D27" s="16">
        <v>12</v>
      </c>
      <c r="E27" s="5" t="s">
        <v>5</v>
      </c>
    </row>
    <row r="28" spans="1:10" x14ac:dyDescent="0.25">
      <c r="B28" s="9" t="s">
        <v>159</v>
      </c>
      <c r="C28" s="2" t="s">
        <v>160</v>
      </c>
      <c r="D28" s="16">
        <v>998.11</v>
      </c>
      <c r="E28" s="5">
        <v>108526</v>
      </c>
    </row>
    <row r="29" spans="1:10" x14ac:dyDescent="0.25">
      <c r="B29" s="9" t="s">
        <v>82</v>
      </c>
      <c r="C29" s="2" t="s">
        <v>161</v>
      </c>
      <c r="D29" s="16">
        <v>213.85</v>
      </c>
      <c r="E29" s="5">
        <v>108527</v>
      </c>
    </row>
    <row r="30" spans="1:10" x14ac:dyDescent="0.25">
      <c r="B30" s="9" t="s">
        <v>162</v>
      </c>
      <c r="C30" s="2" t="s">
        <v>163</v>
      </c>
      <c r="D30" s="16">
        <v>50.98</v>
      </c>
      <c r="E30" s="5">
        <v>108528</v>
      </c>
    </row>
    <row r="31" spans="1:10" x14ac:dyDescent="0.25">
      <c r="B31" s="9" t="s">
        <v>37</v>
      </c>
      <c r="C31" s="2" t="s">
        <v>164</v>
      </c>
      <c r="D31" s="15">
        <v>37.369999999999997</v>
      </c>
      <c r="E31" s="5">
        <v>108529</v>
      </c>
      <c r="F31" s="12"/>
    </row>
    <row r="32" spans="1:10" s="20" customFormat="1" x14ac:dyDescent="0.25">
      <c r="A32" s="19"/>
      <c r="C32" s="21"/>
      <c r="D32" s="13">
        <f>SUM(D24:D31)</f>
        <v>1852.83</v>
      </c>
      <c r="E32" s="22" t="s">
        <v>10</v>
      </c>
      <c r="F32" s="19"/>
    </row>
    <row r="33" spans="2:6" x14ac:dyDescent="0.25">
      <c r="B33" s="7" t="s">
        <v>39</v>
      </c>
      <c r="D33" s="14"/>
    </row>
    <row r="34" spans="2:6" x14ac:dyDescent="0.25">
      <c r="B34" s="9" t="s">
        <v>3</v>
      </c>
      <c r="C34" s="2" t="s">
        <v>4</v>
      </c>
      <c r="D34" s="14">
        <v>203</v>
      </c>
      <c r="E34" s="5" t="s">
        <v>5</v>
      </c>
    </row>
    <row r="35" spans="2:6" x14ac:dyDescent="0.25">
      <c r="B35" s="9" t="s">
        <v>40</v>
      </c>
      <c r="C35" s="2" t="s">
        <v>165</v>
      </c>
      <c r="D35" s="11">
        <v>624</v>
      </c>
      <c r="E35" s="5">
        <v>108530</v>
      </c>
    </row>
    <row r="36" spans="2:6" x14ac:dyDescent="0.25">
      <c r="B36" s="9" t="s">
        <v>166</v>
      </c>
      <c r="C36" s="2" t="s">
        <v>167</v>
      </c>
      <c r="D36" s="11">
        <v>75.92</v>
      </c>
      <c r="E36" s="5">
        <v>108527</v>
      </c>
    </row>
    <row r="37" spans="2:6" x14ac:dyDescent="0.25">
      <c r="B37" s="9" t="s">
        <v>37</v>
      </c>
      <c r="C37" s="2" t="s">
        <v>164</v>
      </c>
      <c r="D37" s="11">
        <v>50.98</v>
      </c>
      <c r="E37" s="5">
        <v>108529</v>
      </c>
      <c r="F37" s="12"/>
    </row>
    <row r="38" spans="2:6" x14ac:dyDescent="0.25">
      <c r="B38" s="9" t="s">
        <v>40</v>
      </c>
      <c r="C38" s="2" t="s">
        <v>193</v>
      </c>
      <c r="D38" s="11">
        <v>624</v>
      </c>
      <c r="E38" s="5">
        <v>108543</v>
      </c>
      <c r="F38" s="12"/>
    </row>
    <row r="39" spans="2:6" x14ac:dyDescent="0.25">
      <c r="B39" s="9" t="s">
        <v>44</v>
      </c>
      <c r="C39" s="2" t="s">
        <v>168</v>
      </c>
      <c r="D39" s="11">
        <v>71.41</v>
      </c>
      <c r="E39" s="23" t="s">
        <v>5</v>
      </c>
      <c r="F39" s="12"/>
    </row>
    <row r="40" spans="2:6" x14ac:dyDescent="0.25">
      <c r="B40" s="24"/>
      <c r="C40" s="20"/>
      <c r="D40" s="13">
        <f>SUM(D34:D39)</f>
        <v>1649.3100000000002</v>
      </c>
    </row>
    <row r="41" spans="2:6" x14ac:dyDescent="0.25">
      <c r="B41" s="7" t="s">
        <v>46</v>
      </c>
      <c r="D41" s="25"/>
    </row>
    <row r="42" spans="2:6" ht="11.95" customHeight="1" x14ac:dyDescent="0.25">
      <c r="B42" s="9"/>
      <c r="D42" s="25"/>
    </row>
    <row r="43" spans="2:6" x14ac:dyDescent="0.25">
      <c r="D43" s="13">
        <f>D42</f>
        <v>0</v>
      </c>
    </row>
    <row r="44" spans="2:6" x14ac:dyDescent="0.25">
      <c r="B44" s="7" t="s">
        <v>47</v>
      </c>
      <c r="D44" s="25"/>
    </row>
    <row r="45" spans="2:6" x14ac:dyDescent="0.25">
      <c r="B45" s="9" t="s">
        <v>48</v>
      </c>
      <c r="C45" s="2" t="s">
        <v>49</v>
      </c>
      <c r="D45" s="25">
        <v>30</v>
      </c>
      <c r="E45" s="5">
        <v>108531</v>
      </c>
      <c r="F45" s="12"/>
    </row>
    <row r="46" spans="2:6" x14ac:dyDescent="0.25">
      <c r="B46" s="9" t="s">
        <v>82</v>
      </c>
      <c r="C46" s="2" t="s">
        <v>167</v>
      </c>
      <c r="D46" s="25">
        <v>25.96</v>
      </c>
      <c r="E46" s="5">
        <v>108527</v>
      </c>
      <c r="F46" s="12"/>
    </row>
    <row r="47" spans="2:6" x14ac:dyDescent="0.25">
      <c r="D47" s="13">
        <f>SUM(D45:D46)</f>
        <v>55.96</v>
      </c>
    </row>
    <row r="48" spans="2:6" x14ac:dyDescent="0.25">
      <c r="B48" s="494" t="s">
        <v>53</v>
      </c>
      <c r="C48" s="495"/>
      <c r="D48" s="25"/>
    </row>
    <row r="49" spans="2:6" ht="13.1" customHeight="1" x14ac:dyDescent="0.25">
      <c r="B49" s="9"/>
      <c r="C49" s="9"/>
      <c r="D49" s="25"/>
    </row>
    <row r="50" spans="2:6" x14ac:dyDescent="0.25">
      <c r="D50" s="13">
        <f>SUM(D48:D49)</f>
        <v>0</v>
      </c>
    </row>
    <row r="51" spans="2:6" x14ac:dyDescent="0.25">
      <c r="B51" s="7" t="s">
        <v>54</v>
      </c>
      <c r="D51" s="25"/>
    </row>
    <row r="52" spans="2:6" x14ac:dyDescent="0.25">
      <c r="B52" s="9" t="s">
        <v>48</v>
      </c>
      <c r="C52" s="2" t="s">
        <v>169</v>
      </c>
      <c r="D52" s="25">
        <v>1183.2</v>
      </c>
      <c r="E52" s="5">
        <v>108531</v>
      </c>
      <c r="F52" s="12"/>
    </row>
    <row r="53" spans="2:6" x14ac:dyDescent="0.25">
      <c r="B53" s="9" t="s">
        <v>48</v>
      </c>
      <c r="C53" s="2" t="s">
        <v>170</v>
      </c>
      <c r="D53" s="25">
        <v>610.63</v>
      </c>
      <c r="E53" s="5">
        <v>108531</v>
      </c>
      <c r="F53" s="12"/>
    </row>
    <row r="54" spans="2:6" x14ac:dyDescent="0.25">
      <c r="B54" s="9" t="s">
        <v>82</v>
      </c>
      <c r="C54" s="2" t="s">
        <v>167</v>
      </c>
      <c r="D54" s="25">
        <v>196.23</v>
      </c>
      <c r="E54" s="5">
        <v>108527</v>
      </c>
      <c r="F54" s="12"/>
    </row>
    <row r="55" spans="2:6" x14ac:dyDescent="0.25">
      <c r="D55" s="13">
        <f>SUM(D52:D54)</f>
        <v>1990.06</v>
      </c>
    </row>
    <row r="56" spans="2:6" x14ac:dyDescent="0.25">
      <c r="B56" s="7" t="s">
        <v>56</v>
      </c>
      <c r="D56" s="25"/>
    </row>
    <row r="57" spans="2:6" ht="11.95" customHeight="1" x14ac:dyDescent="0.25">
      <c r="B57" s="9" t="s">
        <v>171</v>
      </c>
      <c r="C57" s="2" t="s">
        <v>172</v>
      </c>
      <c r="D57" s="14">
        <v>1092</v>
      </c>
      <c r="E57" s="5">
        <v>108534</v>
      </c>
      <c r="F57" s="12"/>
    </row>
    <row r="58" spans="2:6" ht="11.95" customHeight="1" x14ac:dyDescent="0.25">
      <c r="B58" s="9" t="s">
        <v>173</v>
      </c>
      <c r="C58" s="2" t="s">
        <v>174</v>
      </c>
      <c r="D58" s="14">
        <v>140.19999999999999</v>
      </c>
      <c r="E58" s="5" t="s">
        <v>52</v>
      </c>
      <c r="F58" s="12"/>
    </row>
    <row r="59" spans="2:6" ht="11.95" customHeight="1" x14ac:dyDescent="0.25">
      <c r="B59" s="9" t="s">
        <v>173</v>
      </c>
      <c r="C59" s="2" t="s">
        <v>174</v>
      </c>
      <c r="D59" s="14">
        <v>107.25</v>
      </c>
      <c r="E59" s="5" t="s">
        <v>52</v>
      </c>
      <c r="F59" s="12"/>
    </row>
    <row r="60" spans="2:6" x14ac:dyDescent="0.25">
      <c r="B60" s="9"/>
      <c r="C60" s="21"/>
      <c r="D60" s="13">
        <f>SUM(D57:D59)</f>
        <v>1339.45</v>
      </c>
    </row>
    <row r="61" spans="2:6" x14ac:dyDescent="0.25">
      <c r="B61" s="7" t="s">
        <v>57</v>
      </c>
      <c r="D61" s="25"/>
    </row>
    <row r="62" spans="2:6" ht="13.55" customHeight="1" x14ac:dyDescent="0.25">
      <c r="B62" s="9" t="s">
        <v>82</v>
      </c>
      <c r="C62" s="2" t="s">
        <v>167</v>
      </c>
      <c r="D62" s="25">
        <v>13.52</v>
      </c>
      <c r="E62" s="5">
        <v>108527</v>
      </c>
    </row>
    <row r="63" spans="2:6" x14ac:dyDescent="0.25">
      <c r="D63" s="13">
        <f>SUM(D62:D62)</f>
        <v>13.52</v>
      </c>
    </row>
    <row r="64" spans="2:6" x14ac:dyDescent="0.25">
      <c r="B64" s="7" t="s">
        <v>60</v>
      </c>
      <c r="C64" s="9"/>
      <c r="D64" s="14"/>
    </row>
    <row r="65" spans="2:10" x14ac:dyDescent="0.25">
      <c r="B65" s="9" t="s">
        <v>3</v>
      </c>
      <c r="C65" s="9" t="s">
        <v>4</v>
      </c>
      <c r="D65" s="14">
        <v>508</v>
      </c>
      <c r="E65" s="5" t="s">
        <v>5</v>
      </c>
    </row>
    <row r="66" spans="2:10" x14ac:dyDescent="0.25">
      <c r="B66" s="9" t="s">
        <v>14</v>
      </c>
      <c r="C66" s="9" t="s">
        <v>97</v>
      </c>
      <c r="D66" s="14">
        <v>9.36</v>
      </c>
      <c r="E66" s="5">
        <v>202998</v>
      </c>
    </row>
    <row r="67" spans="2:10" x14ac:dyDescent="0.25">
      <c r="B67" s="9" t="s">
        <v>6</v>
      </c>
      <c r="C67" s="2" t="s">
        <v>149</v>
      </c>
      <c r="D67" s="11">
        <v>68.2</v>
      </c>
      <c r="E67" s="5" t="s">
        <v>5</v>
      </c>
      <c r="F67" s="12"/>
      <c r="H67" s="26"/>
      <c r="I67" s="26"/>
      <c r="J67" s="26"/>
    </row>
    <row r="68" spans="2:10" x14ac:dyDescent="0.25">
      <c r="B68" s="9" t="s">
        <v>61</v>
      </c>
      <c r="C68" s="2" t="s">
        <v>175</v>
      </c>
      <c r="D68" s="11">
        <v>492</v>
      </c>
      <c r="E68" s="5">
        <v>108530</v>
      </c>
      <c r="F68" s="12"/>
      <c r="H68" s="26"/>
      <c r="I68" s="26"/>
      <c r="J68" s="26"/>
    </row>
    <row r="69" spans="2:10" x14ac:dyDescent="0.25">
      <c r="D69" s="13">
        <f>SUM(D65:D68)</f>
        <v>1077.56</v>
      </c>
    </row>
    <row r="70" spans="2:10" x14ac:dyDescent="0.25">
      <c r="B70" s="7" t="s">
        <v>63</v>
      </c>
      <c r="D70" s="14"/>
    </row>
    <row r="71" spans="2:10" x14ac:dyDescent="0.25">
      <c r="B71" s="9" t="s">
        <v>3</v>
      </c>
      <c r="C71" s="2" t="s">
        <v>4</v>
      </c>
      <c r="D71" s="14">
        <v>426</v>
      </c>
      <c r="E71" s="5" t="s">
        <v>5</v>
      </c>
    </row>
    <row r="72" spans="2:10" x14ac:dyDescent="0.25">
      <c r="B72" s="9" t="s">
        <v>8</v>
      </c>
      <c r="C72" s="2" t="s">
        <v>176</v>
      </c>
      <c r="D72" s="11">
        <v>15.07</v>
      </c>
      <c r="E72" s="5" t="s">
        <v>5</v>
      </c>
      <c r="F72" s="12"/>
    </row>
    <row r="73" spans="2:10" x14ac:dyDescent="0.25">
      <c r="B73" s="9" t="s">
        <v>166</v>
      </c>
      <c r="C73" s="2" t="s">
        <v>177</v>
      </c>
      <c r="D73" s="11">
        <v>32.369999999999997</v>
      </c>
      <c r="E73" s="5">
        <v>108527</v>
      </c>
      <c r="F73" s="12"/>
    </row>
    <row r="74" spans="2:10" x14ac:dyDescent="0.25">
      <c r="B74" s="9" t="s">
        <v>82</v>
      </c>
      <c r="C74" s="2" t="s">
        <v>178</v>
      </c>
      <c r="D74" s="11">
        <v>6.22</v>
      </c>
      <c r="E74" s="5">
        <v>108527</v>
      </c>
      <c r="F74" s="12"/>
    </row>
    <row r="75" spans="2:10" x14ac:dyDescent="0.25">
      <c r="B75" s="9" t="s">
        <v>48</v>
      </c>
      <c r="C75" s="2" t="s">
        <v>179</v>
      </c>
      <c r="D75" s="11">
        <v>420</v>
      </c>
      <c r="E75" s="5">
        <v>108531</v>
      </c>
      <c r="F75" s="12"/>
    </row>
    <row r="76" spans="2:10" x14ac:dyDescent="0.25">
      <c r="B76" s="24"/>
      <c r="C76" s="20"/>
      <c r="D76" s="13">
        <f>SUM(D71:D75)</f>
        <v>899.66000000000008</v>
      </c>
    </row>
    <row r="77" spans="2:10" x14ac:dyDescent="0.25">
      <c r="B77" s="27" t="s">
        <v>66</v>
      </c>
      <c r="C77" s="20"/>
      <c r="D77" s="25"/>
    </row>
    <row r="78" spans="2:10" x14ac:dyDescent="0.25">
      <c r="B78" s="24" t="s">
        <v>67</v>
      </c>
      <c r="C78" s="28" t="s">
        <v>68</v>
      </c>
      <c r="D78" s="25">
        <v>376</v>
      </c>
      <c r="E78" s="5">
        <v>108535</v>
      </c>
    </row>
    <row r="79" spans="2:10" x14ac:dyDescent="0.25">
      <c r="B79" s="24" t="s">
        <v>67</v>
      </c>
      <c r="C79" s="28" t="s">
        <v>180</v>
      </c>
      <c r="D79" s="25">
        <v>816</v>
      </c>
      <c r="E79" s="5">
        <v>108535</v>
      </c>
    </row>
    <row r="80" spans="2:10" x14ac:dyDescent="0.25">
      <c r="B80" s="24" t="s">
        <v>67</v>
      </c>
      <c r="C80" s="28" t="s">
        <v>181</v>
      </c>
      <c r="D80" s="25">
        <v>144</v>
      </c>
      <c r="E80" s="5">
        <v>108535</v>
      </c>
    </row>
    <row r="81" spans="2:6" x14ac:dyDescent="0.25">
      <c r="B81" s="24"/>
      <c r="C81" s="20"/>
      <c r="D81" s="13">
        <f>SUM(D78:D80)</f>
        <v>1336</v>
      </c>
    </row>
    <row r="82" spans="2:6" x14ac:dyDescent="0.25">
      <c r="B82" s="29" t="s">
        <v>69</v>
      </c>
      <c r="C82" s="20"/>
      <c r="D82" s="25"/>
    </row>
    <row r="83" spans="2:6" x14ac:dyDescent="0.25">
      <c r="B83" s="24" t="s">
        <v>182</v>
      </c>
      <c r="C83" s="28" t="s">
        <v>183</v>
      </c>
      <c r="D83" s="25">
        <v>50</v>
      </c>
      <c r="E83" s="5">
        <v>108536</v>
      </c>
    </row>
    <row r="84" spans="2:6" x14ac:dyDescent="0.25">
      <c r="B84" s="24"/>
      <c r="C84" s="20"/>
      <c r="D84" s="13">
        <f>SUM(D83:D83)</f>
        <v>50</v>
      </c>
    </row>
    <row r="85" spans="2:6" x14ac:dyDescent="0.25">
      <c r="B85" s="7" t="s">
        <v>72</v>
      </c>
      <c r="C85" s="21"/>
      <c r="D85" s="14"/>
    </row>
    <row r="86" spans="2:6" x14ac:dyDescent="0.25">
      <c r="B86" s="9" t="s">
        <v>184</v>
      </c>
      <c r="C86" s="20" t="s">
        <v>185</v>
      </c>
      <c r="D86" s="14">
        <v>50</v>
      </c>
      <c r="E86" s="5">
        <v>108537</v>
      </c>
    </row>
    <row r="87" spans="2:6" x14ac:dyDescent="0.25">
      <c r="B87" s="9"/>
      <c r="C87" s="21" t="s">
        <v>186</v>
      </c>
      <c r="D87" s="14"/>
    </row>
    <row r="88" spans="2:6" x14ac:dyDescent="0.25">
      <c r="B88" s="9" t="s">
        <v>184</v>
      </c>
      <c r="C88" s="20" t="s">
        <v>187</v>
      </c>
      <c r="D88" s="14">
        <v>50</v>
      </c>
      <c r="E88" s="5">
        <v>108538</v>
      </c>
    </row>
    <row r="89" spans="2:6" x14ac:dyDescent="0.25">
      <c r="B89" s="9" t="s">
        <v>194</v>
      </c>
      <c r="C89" s="2" t="s">
        <v>195</v>
      </c>
      <c r="D89" s="4">
        <v>5388</v>
      </c>
      <c r="E89" s="5">
        <v>108541</v>
      </c>
    </row>
    <row r="90" spans="2:6" x14ac:dyDescent="0.25">
      <c r="B90" s="9"/>
      <c r="C90" s="2" t="s">
        <v>196</v>
      </c>
    </row>
    <row r="91" spans="2:6" x14ac:dyDescent="0.25">
      <c r="B91" s="7"/>
      <c r="C91" s="2" t="s">
        <v>197</v>
      </c>
    </row>
    <row r="92" spans="2:6" x14ac:dyDescent="0.25">
      <c r="B92" s="9"/>
      <c r="C92" s="21"/>
      <c r="D92" s="13">
        <f t="shared" ref="D92" si="0">SUM(D86:D91)</f>
        <v>5488</v>
      </c>
    </row>
    <row r="93" spans="2:6" ht="13.1" customHeight="1" x14ac:dyDescent="0.25">
      <c r="B93" s="30" t="s">
        <v>73</v>
      </c>
      <c r="C93" s="30"/>
      <c r="D93" s="14"/>
    </row>
    <row r="94" spans="2:6" ht="13.1" customHeight="1" x14ac:dyDescent="0.25">
      <c r="B94" s="9" t="s">
        <v>8</v>
      </c>
      <c r="C94" s="2" t="s">
        <v>188</v>
      </c>
      <c r="D94" s="11">
        <v>15.07</v>
      </c>
      <c r="E94" s="5" t="s">
        <v>5</v>
      </c>
      <c r="F94" s="12"/>
    </row>
    <row r="95" spans="2:6" x14ac:dyDescent="0.25">
      <c r="D95" s="13">
        <f>SUM(D94:D94)</f>
        <v>15.07</v>
      </c>
    </row>
    <row r="96" spans="2:6" x14ac:dyDescent="0.25">
      <c r="D96" s="25"/>
    </row>
    <row r="97" spans="2:5" x14ac:dyDescent="0.25">
      <c r="B97" s="7" t="s">
        <v>89</v>
      </c>
      <c r="D97" s="25"/>
    </row>
    <row r="98" spans="2:5" x14ac:dyDescent="0.25">
      <c r="B98" s="33" t="s">
        <v>90</v>
      </c>
      <c r="C98" s="34" t="s">
        <v>189</v>
      </c>
      <c r="D98" s="35">
        <v>12804.55</v>
      </c>
      <c r="E98" s="36" t="s">
        <v>92</v>
      </c>
    </row>
    <row r="99" spans="2:5" x14ac:dyDescent="0.25">
      <c r="B99" s="33" t="s">
        <v>93</v>
      </c>
      <c r="C99" s="34" t="s">
        <v>190</v>
      </c>
      <c r="D99" s="35">
        <v>2604.81</v>
      </c>
      <c r="E99" s="5">
        <v>108539</v>
      </c>
    </row>
    <row r="100" spans="2:5" x14ac:dyDescent="0.25">
      <c r="B100" s="33" t="s">
        <v>95</v>
      </c>
      <c r="C100" s="34" t="s">
        <v>191</v>
      </c>
      <c r="D100" s="35">
        <v>3858.57</v>
      </c>
      <c r="E100" s="5">
        <v>108540</v>
      </c>
    </row>
    <row r="101" spans="2:5" x14ac:dyDescent="0.25">
      <c r="D101" s="13">
        <f>SUM(D98:D100)</f>
        <v>19267.93</v>
      </c>
    </row>
    <row r="102" spans="2:5" x14ac:dyDescent="0.25">
      <c r="D102" s="25"/>
    </row>
    <row r="103" spans="2:5" x14ac:dyDescent="0.25">
      <c r="C103" s="32" t="s">
        <v>75</v>
      </c>
      <c r="D103" s="13">
        <f>SUM(+D95+D9+D69+D32+D22+D40+D76+D50+D47+D43+D63+D173+D60+D55+D81+D84+D92+D101)</f>
        <v>41002.379999999997</v>
      </c>
    </row>
    <row r="104" spans="2:5" x14ac:dyDescent="0.25">
      <c r="B104" s="9"/>
    </row>
  </sheetData>
  <mergeCells count="2">
    <mergeCell ref="B1:E1"/>
    <mergeCell ref="B48:C48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A44" sqref="A44"/>
    </sheetView>
  </sheetViews>
  <sheetFormatPr defaultRowHeight="14.4" x14ac:dyDescent="0.3"/>
  <cols>
    <col min="1" max="1" width="30.3984375" style="191" customWidth="1"/>
    <col min="2" max="2" width="35.59765625" style="191" bestFit="1" customWidth="1"/>
    <col min="3" max="3" width="13.296875" style="193" bestFit="1" customWidth="1"/>
    <col min="4" max="4" width="10.69921875" style="193" customWidth="1"/>
    <col min="5" max="5" width="12.59765625" style="193" customWidth="1"/>
    <col min="6" max="6" width="8.59765625" style="194" customWidth="1"/>
    <col min="7" max="7" width="17.296875" style="190" customWidth="1"/>
    <col min="8" max="8" width="3.09765625" style="191" customWidth="1"/>
    <col min="9" max="255" width="8.8984375" style="191"/>
    <col min="256" max="256" width="4.3984375" style="191" customWidth="1"/>
    <col min="257" max="257" width="30.3984375" style="191" customWidth="1"/>
    <col min="258" max="258" width="35.59765625" style="191" bestFit="1" customWidth="1"/>
    <col min="259" max="259" width="13.296875" style="191" bestFit="1" customWidth="1"/>
    <col min="260" max="260" width="10.69921875" style="191" customWidth="1"/>
    <col min="261" max="261" width="12.59765625" style="191" customWidth="1"/>
    <col min="262" max="262" width="8.59765625" style="191" customWidth="1"/>
    <col min="263" max="263" width="17.296875" style="191" customWidth="1"/>
    <col min="264" max="264" width="3.09765625" style="191" customWidth="1"/>
    <col min="265" max="511" width="8.8984375" style="191"/>
    <col min="512" max="512" width="4.3984375" style="191" customWidth="1"/>
    <col min="513" max="513" width="30.3984375" style="191" customWidth="1"/>
    <col min="514" max="514" width="35.59765625" style="191" bestFit="1" customWidth="1"/>
    <col min="515" max="515" width="13.296875" style="191" bestFit="1" customWidth="1"/>
    <col min="516" max="516" width="10.69921875" style="191" customWidth="1"/>
    <col min="517" max="517" width="12.59765625" style="191" customWidth="1"/>
    <col min="518" max="518" width="8.59765625" style="191" customWidth="1"/>
    <col min="519" max="519" width="17.296875" style="191" customWidth="1"/>
    <col min="520" max="520" width="3.09765625" style="191" customWidth="1"/>
    <col min="521" max="767" width="8.8984375" style="191"/>
    <col min="768" max="768" width="4.3984375" style="191" customWidth="1"/>
    <col min="769" max="769" width="30.3984375" style="191" customWidth="1"/>
    <col min="770" max="770" width="35.59765625" style="191" bestFit="1" customWidth="1"/>
    <col min="771" max="771" width="13.296875" style="191" bestFit="1" customWidth="1"/>
    <col min="772" max="772" width="10.69921875" style="191" customWidth="1"/>
    <col min="773" max="773" width="12.59765625" style="191" customWidth="1"/>
    <col min="774" max="774" width="8.59765625" style="191" customWidth="1"/>
    <col min="775" max="775" width="17.296875" style="191" customWidth="1"/>
    <col min="776" max="776" width="3.09765625" style="191" customWidth="1"/>
    <col min="777" max="1023" width="8.8984375" style="191"/>
    <col min="1024" max="1024" width="4.3984375" style="191" customWidth="1"/>
    <col min="1025" max="1025" width="30.3984375" style="191" customWidth="1"/>
    <col min="1026" max="1026" width="35.59765625" style="191" bestFit="1" customWidth="1"/>
    <col min="1027" max="1027" width="13.296875" style="191" bestFit="1" customWidth="1"/>
    <col min="1028" max="1028" width="10.69921875" style="191" customWidth="1"/>
    <col min="1029" max="1029" width="12.59765625" style="191" customWidth="1"/>
    <col min="1030" max="1030" width="8.59765625" style="191" customWidth="1"/>
    <col min="1031" max="1031" width="17.296875" style="191" customWidth="1"/>
    <col min="1032" max="1032" width="3.09765625" style="191" customWidth="1"/>
    <col min="1033" max="1279" width="8.8984375" style="191"/>
    <col min="1280" max="1280" width="4.3984375" style="191" customWidth="1"/>
    <col min="1281" max="1281" width="30.3984375" style="191" customWidth="1"/>
    <col min="1282" max="1282" width="35.59765625" style="191" bestFit="1" customWidth="1"/>
    <col min="1283" max="1283" width="13.296875" style="191" bestFit="1" customWidth="1"/>
    <col min="1284" max="1284" width="10.69921875" style="191" customWidth="1"/>
    <col min="1285" max="1285" width="12.59765625" style="191" customWidth="1"/>
    <col min="1286" max="1286" width="8.59765625" style="191" customWidth="1"/>
    <col min="1287" max="1287" width="17.296875" style="191" customWidth="1"/>
    <col min="1288" max="1288" width="3.09765625" style="191" customWidth="1"/>
    <col min="1289" max="1535" width="8.8984375" style="191"/>
    <col min="1536" max="1536" width="4.3984375" style="191" customWidth="1"/>
    <col min="1537" max="1537" width="30.3984375" style="191" customWidth="1"/>
    <col min="1538" max="1538" width="35.59765625" style="191" bestFit="1" customWidth="1"/>
    <col min="1539" max="1539" width="13.296875" style="191" bestFit="1" customWidth="1"/>
    <col min="1540" max="1540" width="10.69921875" style="191" customWidth="1"/>
    <col min="1541" max="1541" width="12.59765625" style="191" customWidth="1"/>
    <col min="1542" max="1542" width="8.59765625" style="191" customWidth="1"/>
    <col min="1543" max="1543" width="17.296875" style="191" customWidth="1"/>
    <col min="1544" max="1544" width="3.09765625" style="191" customWidth="1"/>
    <col min="1545" max="1791" width="8.8984375" style="191"/>
    <col min="1792" max="1792" width="4.3984375" style="191" customWidth="1"/>
    <col min="1793" max="1793" width="30.3984375" style="191" customWidth="1"/>
    <col min="1794" max="1794" width="35.59765625" style="191" bestFit="1" customWidth="1"/>
    <col min="1795" max="1795" width="13.296875" style="191" bestFit="1" customWidth="1"/>
    <col min="1796" max="1796" width="10.69921875" style="191" customWidth="1"/>
    <col min="1797" max="1797" width="12.59765625" style="191" customWidth="1"/>
    <col min="1798" max="1798" width="8.59765625" style="191" customWidth="1"/>
    <col min="1799" max="1799" width="17.296875" style="191" customWidth="1"/>
    <col min="1800" max="1800" width="3.09765625" style="191" customWidth="1"/>
    <col min="1801" max="2047" width="8.8984375" style="191"/>
    <col min="2048" max="2048" width="4.3984375" style="191" customWidth="1"/>
    <col min="2049" max="2049" width="30.3984375" style="191" customWidth="1"/>
    <col min="2050" max="2050" width="35.59765625" style="191" bestFit="1" customWidth="1"/>
    <col min="2051" max="2051" width="13.296875" style="191" bestFit="1" customWidth="1"/>
    <col min="2052" max="2052" width="10.69921875" style="191" customWidth="1"/>
    <col min="2053" max="2053" width="12.59765625" style="191" customWidth="1"/>
    <col min="2054" max="2054" width="8.59765625" style="191" customWidth="1"/>
    <col min="2055" max="2055" width="17.296875" style="191" customWidth="1"/>
    <col min="2056" max="2056" width="3.09765625" style="191" customWidth="1"/>
    <col min="2057" max="2303" width="8.8984375" style="191"/>
    <col min="2304" max="2304" width="4.3984375" style="191" customWidth="1"/>
    <col min="2305" max="2305" width="30.3984375" style="191" customWidth="1"/>
    <col min="2306" max="2306" width="35.59765625" style="191" bestFit="1" customWidth="1"/>
    <col min="2307" max="2307" width="13.296875" style="191" bestFit="1" customWidth="1"/>
    <col min="2308" max="2308" width="10.69921875" style="191" customWidth="1"/>
    <col min="2309" max="2309" width="12.59765625" style="191" customWidth="1"/>
    <col min="2310" max="2310" width="8.59765625" style="191" customWidth="1"/>
    <col min="2311" max="2311" width="17.296875" style="191" customWidth="1"/>
    <col min="2312" max="2312" width="3.09765625" style="191" customWidth="1"/>
    <col min="2313" max="2559" width="8.8984375" style="191"/>
    <col min="2560" max="2560" width="4.3984375" style="191" customWidth="1"/>
    <col min="2561" max="2561" width="30.3984375" style="191" customWidth="1"/>
    <col min="2562" max="2562" width="35.59765625" style="191" bestFit="1" customWidth="1"/>
    <col min="2563" max="2563" width="13.296875" style="191" bestFit="1" customWidth="1"/>
    <col min="2564" max="2564" width="10.69921875" style="191" customWidth="1"/>
    <col min="2565" max="2565" width="12.59765625" style="191" customWidth="1"/>
    <col min="2566" max="2566" width="8.59765625" style="191" customWidth="1"/>
    <col min="2567" max="2567" width="17.296875" style="191" customWidth="1"/>
    <col min="2568" max="2568" width="3.09765625" style="191" customWidth="1"/>
    <col min="2569" max="2815" width="8.8984375" style="191"/>
    <col min="2816" max="2816" width="4.3984375" style="191" customWidth="1"/>
    <col min="2817" max="2817" width="30.3984375" style="191" customWidth="1"/>
    <col min="2818" max="2818" width="35.59765625" style="191" bestFit="1" customWidth="1"/>
    <col min="2819" max="2819" width="13.296875" style="191" bestFit="1" customWidth="1"/>
    <col min="2820" max="2820" width="10.69921875" style="191" customWidth="1"/>
    <col min="2821" max="2821" width="12.59765625" style="191" customWidth="1"/>
    <col min="2822" max="2822" width="8.59765625" style="191" customWidth="1"/>
    <col min="2823" max="2823" width="17.296875" style="191" customWidth="1"/>
    <col min="2824" max="2824" width="3.09765625" style="191" customWidth="1"/>
    <col min="2825" max="3071" width="8.8984375" style="191"/>
    <col min="3072" max="3072" width="4.3984375" style="191" customWidth="1"/>
    <col min="3073" max="3073" width="30.3984375" style="191" customWidth="1"/>
    <col min="3074" max="3074" width="35.59765625" style="191" bestFit="1" customWidth="1"/>
    <col min="3075" max="3075" width="13.296875" style="191" bestFit="1" customWidth="1"/>
    <col min="3076" max="3076" width="10.69921875" style="191" customWidth="1"/>
    <col min="3077" max="3077" width="12.59765625" style="191" customWidth="1"/>
    <col min="3078" max="3078" width="8.59765625" style="191" customWidth="1"/>
    <col min="3079" max="3079" width="17.296875" style="191" customWidth="1"/>
    <col min="3080" max="3080" width="3.09765625" style="191" customWidth="1"/>
    <col min="3081" max="3327" width="8.8984375" style="191"/>
    <col min="3328" max="3328" width="4.3984375" style="191" customWidth="1"/>
    <col min="3329" max="3329" width="30.3984375" style="191" customWidth="1"/>
    <col min="3330" max="3330" width="35.59765625" style="191" bestFit="1" customWidth="1"/>
    <col min="3331" max="3331" width="13.296875" style="191" bestFit="1" customWidth="1"/>
    <col min="3332" max="3332" width="10.69921875" style="191" customWidth="1"/>
    <col min="3333" max="3333" width="12.59765625" style="191" customWidth="1"/>
    <col min="3334" max="3334" width="8.59765625" style="191" customWidth="1"/>
    <col min="3335" max="3335" width="17.296875" style="191" customWidth="1"/>
    <col min="3336" max="3336" width="3.09765625" style="191" customWidth="1"/>
    <col min="3337" max="3583" width="8.8984375" style="191"/>
    <col min="3584" max="3584" width="4.3984375" style="191" customWidth="1"/>
    <col min="3585" max="3585" width="30.3984375" style="191" customWidth="1"/>
    <col min="3586" max="3586" width="35.59765625" style="191" bestFit="1" customWidth="1"/>
    <col min="3587" max="3587" width="13.296875" style="191" bestFit="1" customWidth="1"/>
    <col min="3588" max="3588" width="10.69921875" style="191" customWidth="1"/>
    <col min="3589" max="3589" width="12.59765625" style="191" customWidth="1"/>
    <col min="3590" max="3590" width="8.59765625" style="191" customWidth="1"/>
    <col min="3591" max="3591" width="17.296875" style="191" customWidth="1"/>
    <col min="3592" max="3592" width="3.09765625" style="191" customWidth="1"/>
    <col min="3593" max="3839" width="8.8984375" style="191"/>
    <col min="3840" max="3840" width="4.3984375" style="191" customWidth="1"/>
    <col min="3841" max="3841" width="30.3984375" style="191" customWidth="1"/>
    <col min="3842" max="3842" width="35.59765625" style="191" bestFit="1" customWidth="1"/>
    <col min="3843" max="3843" width="13.296875" style="191" bestFit="1" customWidth="1"/>
    <col min="3844" max="3844" width="10.69921875" style="191" customWidth="1"/>
    <col min="3845" max="3845" width="12.59765625" style="191" customWidth="1"/>
    <col min="3846" max="3846" width="8.59765625" style="191" customWidth="1"/>
    <col min="3847" max="3847" width="17.296875" style="191" customWidth="1"/>
    <col min="3848" max="3848" width="3.09765625" style="191" customWidth="1"/>
    <col min="3849" max="4095" width="8.8984375" style="191"/>
    <col min="4096" max="4096" width="4.3984375" style="191" customWidth="1"/>
    <col min="4097" max="4097" width="30.3984375" style="191" customWidth="1"/>
    <col min="4098" max="4098" width="35.59765625" style="191" bestFit="1" customWidth="1"/>
    <col min="4099" max="4099" width="13.296875" style="191" bestFit="1" customWidth="1"/>
    <col min="4100" max="4100" width="10.69921875" style="191" customWidth="1"/>
    <col min="4101" max="4101" width="12.59765625" style="191" customWidth="1"/>
    <col min="4102" max="4102" width="8.59765625" style="191" customWidth="1"/>
    <col min="4103" max="4103" width="17.296875" style="191" customWidth="1"/>
    <col min="4104" max="4104" width="3.09765625" style="191" customWidth="1"/>
    <col min="4105" max="4351" width="8.8984375" style="191"/>
    <col min="4352" max="4352" width="4.3984375" style="191" customWidth="1"/>
    <col min="4353" max="4353" width="30.3984375" style="191" customWidth="1"/>
    <col min="4354" max="4354" width="35.59765625" style="191" bestFit="1" customWidth="1"/>
    <col min="4355" max="4355" width="13.296875" style="191" bestFit="1" customWidth="1"/>
    <col min="4356" max="4356" width="10.69921875" style="191" customWidth="1"/>
    <col min="4357" max="4357" width="12.59765625" style="191" customWidth="1"/>
    <col min="4358" max="4358" width="8.59765625" style="191" customWidth="1"/>
    <col min="4359" max="4359" width="17.296875" style="191" customWidth="1"/>
    <col min="4360" max="4360" width="3.09765625" style="191" customWidth="1"/>
    <col min="4361" max="4607" width="8.8984375" style="191"/>
    <col min="4608" max="4608" width="4.3984375" style="191" customWidth="1"/>
    <col min="4609" max="4609" width="30.3984375" style="191" customWidth="1"/>
    <col min="4610" max="4610" width="35.59765625" style="191" bestFit="1" customWidth="1"/>
    <col min="4611" max="4611" width="13.296875" style="191" bestFit="1" customWidth="1"/>
    <col min="4612" max="4612" width="10.69921875" style="191" customWidth="1"/>
    <col min="4613" max="4613" width="12.59765625" style="191" customWidth="1"/>
    <col min="4614" max="4614" width="8.59765625" style="191" customWidth="1"/>
    <col min="4615" max="4615" width="17.296875" style="191" customWidth="1"/>
    <col min="4616" max="4616" width="3.09765625" style="191" customWidth="1"/>
    <col min="4617" max="4863" width="8.8984375" style="191"/>
    <col min="4864" max="4864" width="4.3984375" style="191" customWidth="1"/>
    <col min="4865" max="4865" width="30.3984375" style="191" customWidth="1"/>
    <col min="4866" max="4866" width="35.59765625" style="191" bestFit="1" customWidth="1"/>
    <col min="4867" max="4867" width="13.296875" style="191" bestFit="1" customWidth="1"/>
    <col min="4868" max="4868" width="10.69921875" style="191" customWidth="1"/>
    <col min="4869" max="4869" width="12.59765625" style="191" customWidth="1"/>
    <col min="4870" max="4870" width="8.59765625" style="191" customWidth="1"/>
    <col min="4871" max="4871" width="17.296875" style="191" customWidth="1"/>
    <col min="4872" max="4872" width="3.09765625" style="191" customWidth="1"/>
    <col min="4873" max="5119" width="8.8984375" style="191"/>
    <col min="5120" max="5120" width="4.3984375" style="191" customWidth="1"/>
    <col min="5121" max="5121" width="30.3984375" style="191" customWidth="1"/>
    <col min="5122" max="5122" width="35.59765625" style="191" bestFit="1" customWidth="1"/>
    <col min="5123" max="5123" width="13.296875" style="191" bestFit="1" customWidth="1"/>
    <col min="5124" max="5124" width="10.69921875" style="191" customWidth="1"/>
    <col min="5125" max="5125" width="12.59765625" style="191" customWidth="1"/>
    <col min="5126" max="5126" width="8.59765625" style="191" customWidth="1"/>
    <col min="5127" max="5127" width="17.296875" style="191" customWidth="1"/>
    <col min="5128" max="5128" width="3.09765625" style="191" customWidth="1"/>
    <col min="5129" max="5375" width="8.8984375" style="191"/>
    <col min="5376" max="5376" width="4.3984375" style="191" customWidth="1"/>
    <col min="5377" max="5377" width="30.3984375" style="191" customWidth="1"/>
    <col min="5378" max="5378" width="35.59765625" style="191" bestFit="1" customWidth="1"/>
    <col min="5379" max="5379" width="13.296875" style="191" bestFit="1" customWidth="1"/>
    <col min="5380" max="5380" width="10.69921875" style="191" customWidth="1"/>
    <col min="5381" max="5381" width="12.59765625" style="191" customWidth="1"/>
    <col min="5382" max="5382" width="8.59765625" style="191" customWidth="1"/>
    <col min="5383" max="5383" width="17.296875" style="191" customWidth="1"/>
    <col min="5384" max="5384" width="3.09765625" style="191" customWidth="1"/>
    <col min="5385" max="5631" width="8.8984375" style="191"/>
    <col min="5632" max="5632" width="4.3984375" style="191" customWidth="1"/>
    <col min="5633" max="5633" width="30.3984375" style="191" customWidth="1"/>
    <col min="5634" max="5634" width="35.59765625" style="191" bestFit="1" customWidth="1"/>
    <col min="5635" max="5635" width="13.296875" style="191" bestFit="1" customWidth="1"/>
    <col min="5636" max="5636" width="10.69921875" style="191" customWidth="1"/>
    <col min="5637" max="5637" width="12.59765625" style="191" customWidth="1"/>
    <col min="5638" max="5638" width="8.59765625" style="191" customWidth="1"/>
    <col min="5639" max="5639" width="17.296875" style="191" customWidth="1"/>
    <col min="5640" max="5640" width="3.09765625" style="191" customWidth="1"/>
    <col min="5641" max="5887" width="8.8984375" style="191"/>
    <col min="5888" max="5888" width="4.3984375" style="191" customWidth="1"/>
    <col min="5889" max="5889" width="30.3984375" style="191" customWidth="1"/>
    <col min="5890" max="5890" width="35.59765625" style="191" bestFit="1" customWidth="1"/>
    <col min="5891" max="5891" width="13.296875" style="191" bestFit="1" customWidth="1"/>
    <col min="5892" max="5892" width="10.69921875" style="191" customWidth="1"/>
    <col min="5893" max="5893" width="12.59765625" style="191" customWidth="1"/>
    <col min="5894" max="5894" width="8.59765625" style="191" customWidth="1"/>
    <col min="5895" max="5895" width="17.296875" style="191" customWidth="1"/>
    <col min="5896" max="5896" width="3.09765625" style="191" customWidth="1"/>
    <col min="5897" max="6143" width="8.8984375" style="191"/>
    <col min="6144" max="6144" width="4.3984375" style="191" customWidth="1"/>
    <col min="6145" max="6145" width="30.3984375" style="191" customWidth="1"/>
    <col min="6146" max="6146" width="35.59765625" style="191" bestFit="1" customWidth="1"/>
    <col min="6147" max="6147" width="13.296875" style="191" bestFit="1" customWidth="1"/>
    <col min="6148" max="6148" width="10.69921875" style="191" customWidth="1"/>
    <col min="6149" max="6149" width="12.59765625" style="191" customWidth="1"/>
    <col min="6150" max="6150" width="8.59765625" style="191" customWidth="1"/>
    <col min="6151" max="6151" width="17.296875" style="191" customWidth="1"/>
    <col min="6152" max="6152" width="3.09765625" style="191" customWidth="1"/>
    <col min="6153" max="6399" width="8.8984375" style="191"/>
    <col min="6400" max="6400" width="4.3984375" style="191" customWidth="1"/>
    <col min="6401" max="6401" width="30.3984375" style="191" customWidth="1"/>
    <col min="6402" max="6402" width="35.59765625" style="191" bestFit="1" customWidth="1"/>
    <col min="6403" max="6403" width="13.296875" style="191" bestFit="1" customWidth="1"/>
    <col min="6404" max="6404" width="10.69921875" style="191" customWidth="1"/>
    <col min="6405" max="6405" width="12.59765625" style="191" customWidth="1"/>
    <col min="6406" max="6406" width="8.59765625" style="191" customWidth="1"/>
    <col min="6407" max="6407" width="17.296875" style="191" customWidth="1"/>
    <col min="6408" max="6408" width="3.09765625" style="191" customWidth="1"/>
    <col min="6409" max="6655" width="8.8984375" style="191"/>
    <col min="6656" max="6656" width="4.3984375" style="191" customWidth="1"/>
    <col min="6657" max="6657" width="30.3984375" style="191" customWidth="1"/>
    <col min="6658" max="6658" width="35.59765625" style="191" bestFit="1" customWidth="1"/>
    <col min="6659" max="6659" width="13.296875" style="191" bestFit="1" customWidth="1"/>
    <col min="6660" max="6660" width="10.69921875" style="191" customWidth="1"/>
    <col min="6661" max="6661" width="12.59765625" style="191" customWidth="1"/>
    <col min="6662" max="6662" width="8.59765625" style="191" customWidth="1"/>
    <col min="6663" max="6663" width="17.296875" style="191" customWidth="1"/>
    <col min="6664" max="6664" width="3.09765625" style="191" customWidth="1"/>
    <col min="6665" max="6911" width="8.8984375" style="191"/>
    <col min="6912" max="6912" width="4.3984375" style="191" customWidth="1"/>
    <col min="6913" max="6913" width="30.3984375" style="191" customWidth="1"/>
    <col min="6914" max="6914" width="35.59765625" style="191" bestFit="1" customWidth="1"/>
    <col min="6915" max="6915" width="13.296875" style="191" bestFit="1" customWidth="1"/>
    <col min="6916" max="6916" width="10.69921875" style="191" customWidth="1"/>
    <col min="6917" max="6917" width="12.59765625" style="191" customWidth="1"/>
    <col min="6918" max="6918" width="8.59765625" style="191" customWidth="1"/>
    <col min="6919" max="6919" width="17.296875" style="191" customWidth="1"/>
    <col min="6920" max="6920" width="3.09765625" style="191" customWidth="1"/>
    <col min="6921" max="7167" width="8.8984375" style="191"/>
    <col min="7168" max="7168" width="4.3984375" style="191" customWidth="1"/>
    <col min="7169" max="7169" width="30.3984375" style="191" customWidth="1"/>
    <col min="7170" max="7170" width="35.59765625" style="191" bestFit="1" customWidth="1"/>
    <col min="7171" max="7171" width="13.296875" style="191" bestFit="1" customWidth="1"/>
    <col min="7172" max="7172" width="10.69921875" style="191" customWidth="1"/>
    <col min="7173" max="7173" width="12.59765625" style="191" customWidth="1"/>
    <col min="7174" max="7174" width="8.59765625" style="191" customWidth="1"/>
    <col min="7175" max="7175" width="17.296875" style="191" customWidth="1"/>
    <col min="7176" max="7176" width="3.09765625" style="191" customWidth="1"/>
    <col min="7177" max="7423" width="8.8984375" style="191"/>
    <col min="7424" max="7424" width="4.3984375" style="191" customWidth="1"/>
    <col min="7425" max="7425" width="30.3984375" style="191" customWidth="1"/>
    <col min="7426" max="7426" width="35.59765625" style="191" bestFit="1" customWidth="1"/>
    <col min="7427" max="7427" width="13.296875" style="191" bestFit="1" customWidth="1"/>
    <col min="7428" max="7428" width="10.69921875" style="191" customWidth="1"/>
    <col min="7429" max="7429" width="12.59765625" style="191" customWidth="1"/>
    <col min="7430" max="7430" width="8.59765625" style="191" customWidth="1"/>
    <col min="7431" max="7431" width="17.296875" style="191" customWidth="1"/>
    <col min="7432" max="7432" width="3.09765625" style="191" customWidth="1"/>
    <col min="7433" max="7679" width="8.8984375" style="191"/>
    <col min="7680" max="7680" width="4.3984375" style="191" customWidth="1"/>
    <col min="7681" max="7681" width="30.3984375" style="191" customWidth="1"/>
    <col min="7682" max="7682" width="35.59765625" style="191" bestFit="1" customWidth="1"/>
    <col min="7683" max="7683" width="13.296875" style="191" bestFit="1" customWidth="1"/>
    <col min="7684" max="7684" width="10.69921875" style="191" customWidth="1"/>
    <col min="7685" max="7685" width="12.59765625" style="191" customWidth="1"/>
    <col min="7686" max="7686" width="8.59765625" style="191" customWidth="1"/>
    <col min="7687" max="7687" width="17.296875" style="191" customWidth="1"/>
    <col min="7688" max="7688" width="3.09765625" style="191" customWidth="1"/>
    <col min="7689" max="7935" width="8.8984375" style="191"/>
    <col min="7936" max="7936" width="4.3984375" style="191" customWidth="1"/>
    <col min="7937" max="7937" width="30.3984375" style="191" customWidth="1"/>
    <col min="7938" max="7938" width="35.59765625" style="191" bestFit="1" customWidth="1"/>
    <col min="7939" max="7939" width="13.296875" style="191" bestFit="1" customWidth="1"/>
    <col min="7940" max="7940" width="10.69921875" style="191" customWidth="1"/>
    <col min="7941" max="7941" width="12.59765625" style="191" customWidth="1"/>
    <col min="7942" max="7942" width="8.59765625" style="191" customWidth="1"/>
    <col min="7943" max="7943" width="17.296875" style="191" customWidth="1"/>
    <col min="7944" max="7944" width="3.09765625" style="191" customWidth="1"/>
    <col min="7945" max="8191" width="8.8984375" style="191"/>
    <col min="8192" max="8192" width="4.3984375" style="191" customWidth="1"/>
    <col min="8193" max="8193" width="30.3984375" style="191" customWidth="1"/>
    <col min="8194" max="8194" width="35.59765625" style="191" bestFit="1" customWidth="1"/>
    <col min="8195" max="8195" width="13.296875" style="191" bestFit="1" customWidth="1"/>
    <col min="8196" max="8196" width="10.69921875" style="191" customWidth="1"/>
    <col min="8197" max="8197" width="12.59765625" style="191" customWidth="1"/>
    <col min="8198" max="8198" width="8.59765625" style="191" customWidth="1"/>
    <col min="8199" max="8199" width="17.296875" style="191" customWidth="1"/>
    <col min="8200" max="8200" width="3.09765625" style="191" customWidth="1"/>
    <col min="8201" max="8447" width="8.8984375" style="191"/>
    <col min="8448" max="8448" width="4.3984375" style="191" customWidth="1"/>
    <col min="8449" max="8449" width="30.3984375" style="191" customWidth="1"/>
    <col min="8450" max="8450" width="35.59765625" style="191" bestFit="1" customWidth="1"/>
    <col min="8451" max="8451" width="13.296875" style="191" bestFit="1" customWidth="1"/>
    <col min="8452" max="8452" width="10.69921875" style="191" customWidth="1"/>
    <col min="8453" max="8453" width="12.59765625" style="191" customWidth="1"/>
    <col min="8454" max="8454" width="8.59765625" style="191" customWidth="1"/>
    <col min="8455" max="8455" width="17.296875" style="191" customWidth="1"/>
    <col min="8456" max="8456" width="3.09765625" style="191" customWidth="1"/>
    <col min="8457" max="8703" width="8.8984375" style="191"/>
    <col min="8704" max="8704" width="4.3984375" style="191" customWidth="1"/>
    <col min="8705" max="8705" width="30.3984375" style="191" customWidth="1"/>
    <col min="8706" max="8706" width="35.59765625" style="191" bestFit="1" customWidth="1"/>
    <col min="8707" max="8707" width="13.296875" style="191" bestFit="1" customWidth="1"/>
    <col min="8708" max="8708" width="10.69921875" style="191" customWidth="1"/>
    <col min="8709" max="8709" width="12.59765625" style="191" customWidth="1"/>
    <col min="8710" max="8710" width="8.59765625" style="191" customWidth="1"/>
    <col min="8711" max="8711" width="17.296875" style="191" customWidth="1"/>
    <col min="8712" max="8712" width="3.09765625" style="191" customWidth="1"/>
    <col min="8713" max="8959" width="8.8984375" style="191"/>
    <col min="8960" max="8960" width="4.3984375" style="191" customWidth="1"/>
    <col min="8961" max="8961" width="30.3984375" style="191" customWidth="1"/>
    <col min="8962" max="8962" width="35.59765625" style="191" bestFit="1" customWidth="1"/>
    <col min="8963" max="8963" width="13.296875" style="191" bestFit="1" customWidth="1"/>
    <col min="8964" max="8964" width="10.69921875" style="191" customWidth="1"/>
    <col min="8965" max="8965" width="12.59765625" style="191" customWidth="1"/>
    <col min="8966" max="8966" width="8.59765625" style="191" customWidth="1"/>
    <col min="8967" max="8967" width="17.296875" style="191" customWidth="1"/>
    <col min="8968" max="8968" width="3.09765625" style="191" customWidth="1"/>
    <col min="8969" max="9215" width="8.8984375" style="191"/>
    <col min="9216" max="9216" width="4.3984375" style="191" customWidth="1"/>
    <col min="9217" max="9217" width="30.3984375" style="191" customWidth="1"/>
    <col min="9218" max="9218" width="35.59765625" style="191" bestFit="1" customWidth="1"/>
    <col min="9219" max="9219" width="13.296875" style="191" bestFit="1" customWidth="1"/>
    <col min="9220" max="9220" width="10.69921875" style="191" customWidth="1"/>
    <col min="9221" max="9221" width="12.59765625" style="191" customWidth="1"/>
    <col min="9222" max="9222" width="8.59765625" style="191" customWidth="1"/>
    <col min="9223" max="9223" width="17.296875" style="191" customWidth="1"/>
    <col min="9224" max="9224" width="3.09765625" style="191" customWidth="1"/>
    <col min="9225" max="9471" width="8.8984375" style="191"/>
    <col min="9472" max="9472" width="4.3984375" style="191" customWidth="1"/>
    <col min="9473" max="9473" width="30.3984375" style="191" customWidth="1"/>
    <col min="9474" max="9474" width="35.59765625" style="191" bestFit="1" customWidth="1"/>
    <col min="9475" max="9475" width="13.296875" style="191" bestFit="1" customWidth="1"/>
    <col min="9476" max="9476" width="10.69921875" style="191" customWidth="1"/>
    <col min="9477" max="9477" width="12.59765625" style="191" customWidth="1"/>
    <col min="9478" max="9478" width="8.59765625" style="191" customWidth="1"/>
    <col min="9479" max="9479" width="17.296875" style="191" customWidth="1"/>
    <col min="9480" max="9480" width="3.09765625" style="191" customWidth="1"/>
    <col min="9481" max="9727" width="8.8984375" style="191"/>
    <col min="9728" max="9728" width="4.3984375" style="191" customWidth="1"/>
    <col min="9729" max="9729" width="30.3984375" style="191" customWidth="1"/>
    <col min="9730" max="9730" width="35.59765625" style="191" bestFit="1" customWidth="1"/>
    <col min="9731" max="9731" width="13.296875" style="191" bestFit="1" customWidth="1"/>
    <col min="9732" max="9732" width="10.69921875" style="191" customWidth="1"/>
    <col min="9733" max="9733" width="12.59765625" style="191" customWidth="1"/>
    <col min="9734" max="9734" width="8.59765625" style="191" customWidth="1"/>
    <col min="9735" max="9735" width="17.296875" style="191" customWidth="1"/>
    <col min="9736" max="9736" width="3.09765625" style="191" customWidth="1"/>
    <col min="9737" max="9983" width="8.8984375" style="191"/>
    <col min="9984" max="9984" width="4.3984375" style="191" customWidth="1"/>
    <col min="9985" max="9985" width="30.3984375" style="191" customWidth="1"/>
    <col min="9986" max="9986" width="35.59765625" style="191" bestFit="1" customWidth="1"/>
    <col min="9987" max="9987" width="13.296875" style="191" bestFit="1" customWidth="1"/>
    <col min="9988" max="9988" width="10.69921875" style="191" customWidth="1"/>
    <col min="9989" max="9989" width="12.59765625" style="191" customWidth="1"/>
    <col min="9990" max="9990" width="8.59765625" style="191" customWidth="1"/>
    <col min="9991" max="9991" width="17.296875" style="191" customWidth="1"/>
    <col min="9992" max="9992" width="3.09765625" style="191" customWidth="1"/>
    <col min="9993" max="10239" width="8.8984375" style="191"/>
    <col min="10240" max="10240" width="4.3984375" style="191" customWidth="1"/>
    <col min="10241" max="10241" width="30.3984375" style="191" customWidth="1"/>
    <col min="10242" max="10242" width="35.59765625" style="191" bestFit="1" customWidth="1"/>
    <col min="10243" max="10243" width="13.296875" style="191" bestFit="1" customWidth="1"/>
    <col min="10244" max="10244" width="10.69921875" style="191" customWidth="1"/>
    <col min="10245" max="10245" width="12.59765625" style="191" customWidth="1"/>
    <col min="10246" max="10246" width="8.59765625" style="191" customWidth="1"/>
    <col min="10247" max="10247" width="17.296875" style="191" customWidth="1"/>
    <col min="10248" max="10248" width="3.09765625" style="191" customWidth="1"/>
    <col min="10249" max="10495" width="8.8984375" style="191"/>
    <col min="10496" max="10496" width="4.3984375" style="191" customWidth="1"/>
    <col min="10497" max="10497" width="30.3984375" style="191" customWidth="1"/>
    <col min="10498" max="10498" width="35.59765625" style="191" bestFit="1" customWidth="1"/>
    <col min="10499" max="10499" width="13.296875" style="191" bestFit="1" customWidth="1"/>
    <col min="10500" max="10500" width="10.69921875" style="191" customWidth="1"/>
    <col min="10501" max="10501" width="12.59765625" style="191" customWidth="1"/>
    <col min="10502" max="10502" width="8.59765625" style="191" customWidth="1"/>
    <col min="10503" max="10503" width="17.296875" style="191" customWidth="1"/>
    <col min="10504" max="10504" width="3.09765625" style="191" customWidth="1"/>
    <col min="10505" max="10751" width="8.8984375" style="191"/>
    <col min="10752" max="10752" width="4.3984375" style="191" customWidth="1"/>
    <col min="10753" max="10753" width="30.3984375" style="191" customWidth="1"/>
    <col min="10754" max="10754" width="35.59765625" style="191" bestFit="1" customWidth="1"/>
    <col min="10755" max="10755" width="13.296875" style="191" bestFit="1" customWidth="1"/>
    <col min="10756" max="10756" width="10.69921875" style="191" customWidth="1"/>
    <col min="10757" max="10757" width="12.59765625" style="191" customWidth="1"/>
    <col min="10758" max="10758" width="8.59765625" style="191" customWidth="1"/>
    <col min="10759" max="10759" width="17.296875" style="191" customWidth="1"/>
    <col min="10760" max="10760" width="3.09765625" style="191" customWidth="1"/>
    <col min="10761" max="11007" width="8.8984375" style="191"/>
    <col min="11008" max="11008" width="4.3984375" style="191" customWidth="1"/>
    <col min="11009" max="11009" width="30.3984375" style="191" customWidth="1"/>
    <col min="11010" max="11010" width="35.59765625" style="191" bestFit="1" customWidth="1"/>
    <col min="11011" max="11011" width="13.296875" style="191" bestFit="1" customWidth="1"/>
    <col min="11012" max="11012" width="10.69921875" style="191" customWidth="1"/>
    <col min="11013" max="11013" width="12.59765625" style="191" customWidth="1"/>
    <col min="11014" max="11014" width="8.59765625" style="191" customWidth="1"/>
    <col min="11015" max="11015" width="17.296875" style="191" customWidth="1"/>
    <col min="11016" max="11016" width="3.09765625" style="191" customWidth="1"/>
    <col min="11017" max="11263" width="8.8984375" style="191"/>
    <col min="11264" max="11264" width="4.3984375" style="191" customWidth="1"/>
    <col min="11265" max="11265" width="30.3984375" style="191" customWidth="1"/>
    <col min="11266" max="11266" width="35.59765625" style="191" bestFit="1" customWidth="1"/>
    <col min="11267" max="11267" width="13.296875" style="191" bestFit="1" customWidth="1"/>
    <col min="11268" max="11268" width="10.69921875" style="191" customWidth="1"/>
    <col min="11269" max="11269" width="12.59765625" style="191" customWidth="1"/>
    <col min="11270" max="11270" width="8.59765625" style="191" customWidth="1"/>
    <col min="11271" max="11271" width="17.296875" style="191" customWidth="1"/>
    <col min="11272" max="11272" width="3.09765625" style="191" customWidth="1"/>
    <col min="11273" max="11519" width="8.8984375" style="191"/>
    <col min="11520" max="11520" width="4.3984375" style="191" customWidth="1"/>
    <col min="11521" max="11521" width="30.3984375" style="191" customWidth="1"/>
    <col min="11522" max="11522" width="35.59765625" style="191" bestFit="1" customWidth="1"/>
    <col min="11523" max="11523" width="13.296875" style="191" bestFit="1" customWidth="1"/>
    <col min="11524" max="11524" width="10.69921875" style="191" customWidth="1"/>
    <col min="11525" max="11525" width="12.59765625" style="191" customWidth="1"/>
    <col min="11526" max="11526" width="8.59765625" style="191" customWidth="1"/>
    <col min="11527" max="11527" width="17.296875" style="191" customWidth="1"/>
    <col min="11528" max="11528" width="3.09765625" style="191" customWidth="1"/>
    <col min="11529" max="11775" width="8.8984375" style="191"/>
    <col min="11776" max="11776" width="4.3984375" style="191" customWidth="1"/>
    <col min="11777" max="11777" width="30.3984375" style="191" customWidth="1"/>
    <col min="11778" max="11778" width="35.59765625" style="191" bestFit="1" customWidth="1"/>
    <col min="11779" max="11779" width="13.296875" style="191" bestFit="1" customWidth="1"/>
    <col min="11780" max="11780" width="10.69921875" style="191" customWidth="1"/>
    <col min="11781" max="11781" width="12.59765625" style="191" customWidth="1"/>
    <col min="11782" max="11782" width="8.59765625" style="191" customWidth="1"/>
    <col min="11783" max="11783" width="17.296875" style="191" customWidth="1"/>
    <col min="11784" max="11784" width="3.09765625" style="191" customWidth="1"/>
    <col min="11785" max="12031" width="8.8984375" style="191"/>
    <col min="12032" max="12032" width="4.3984375" style="191" customWidth="1"/>
    <col min="12033" max="12033" width="30.3984375" style="191" customWidth="1"/>
    <col min="12034" max="12034" width="35.59765625" style="191" bestFit="1" customWidth="1"/>
    <col min="12035" max="12035" width="13.296875" style="191" bestFit="1" customWidth="1"/>
    <col min="12036" max="12036" width="10.69921875" style="191" customWidth="1"/>
    <col min="12037" max="12037" width="12.59765625" style="191" customWidth="1"/>
    <col min="12038" max="12038" width="8.59765625" style="191" customWidth="1"/>
    <col min="12039" max="12039" width="17.296875" style="191" customWidth="1"/>
    <col min="12040" max="12040" width="3.09765625" style="191" customWidth="1"/>
    <col min="12041" max="12287" width="8.8984375" style="191"/>
    <col min="12288" max="12288" width="4.3984375" style="191" customWidth="1"/>
    <col min="12289" max="12289" width="30.3984375" style="191" customWidth="1"/>
    <col min="12290" max="12290" width="35.59765625" style="191" bestFit="1" customWidth="1"/>
    <col min="12291" max="12291" width="13.296875" style="191" bestFit="1" customWidth="1"/>
    <col min="12292" max="12292" width="10.69921875" style="191" customWidth="1"/>
    <col min="12293" max="12293" width="12.59765625" style="191" customWidth="1"/>
    <col min="12294" max="12294" width="8.59765625" style="191" customWidth="1"/>
    <col min="12295" max="12295" width="17.296875" style="191" customWidth="1"/>
    <col min="12296" max="12296" width="3.09765625" style="191" customWidth="1"/>
    <col min="12297" max="12543" width="8.8984375" style="191"/>
    <col min="12544" max="12544" width="4.3984375" style="191" customWidth="1"/>
    <col min="12545" max="12545" width="30.3984375" style="191" customWidth="1"/>
    <col min="12546" max="12546" width="35.59765625" style="191" bestFit="1" customWidth="1"/>
    <col min="12547" max="12547" width="13.296875" style="191" bestFit="1" customWidth="1"/>
    <col min="12548" max="12548" width="10.69921875" style="191" customWidth="1"/>
    <col min="12549" max="12549" width="12.59765625" style="191" customWidth="1"/>
    <col min="12550" max="12550" width="8.59765625" style="191" customWidth="1"/>
    <col min="12551" max="12551" width="17.296875" style="191" customWidth="1"/>
    <col min="12552" max="12552" width="3.09765625" style="191" customWidth="1"/>
    <col min="12553" max="12799" width="8.8984375" style="191"/>
    <col min="12800" max="12800" width="4.3984375" style="191" customWidth="1"/>
    <col min="12801" max="12801" width="30.3984375" style="191" customWidth="1"/>
    <col min="12802" max="12802" width="35.59765625" style="191" bestFit="1" customWidth="1"/>
    <col min="12803" max="12803" width="13.296875" style="191" bestFit="1" customWidth="1"/>
    <col min="12804" max="12804" width="10.69921875" style="191" customWidth="1"/>
    <col min="12805" max="12805" width="12.59765625" style="191" customWidth="1"/>
    <col min="12806" max="12806" width="8.59765625" style="191" customWidth="1"/>
    <col min="12807" max="12807" width="17.296875" style="191" customWidth="1"/>
    <col min="12808" max="12808" width="3.09765625" style="191" customWidth="1"/>
    <col min="12809" max="13055" width="8.8984375" style="191"/>
    <col min="13056" max="13056" width="4.3984375" style="191" customWidth="1"/>
    <col min="13057" max="13057" width="30.3984375" style="191" customWidth="1"/>
    <col min="13058" max="13058" width="35.59765625" style="191" bestFit="1" customWidth="1"/>
    <col min="13059" max="13059" width="13.296875" style="191" bestFit="1" customWidth="1"/>
    <col min="13060" max="13060" width="10.69921875" style="191" customWidth="1"/>
    <col min="13061" max="13061" width="12.59765625" style="191" customWidth="1"/>
    <col min="13062" max="13062" width="8.59765625" style="191" customWidth="1"/>
    <col min="13063" max="13063" width="17.296875" style="191" customWidth="1"/>
    <col min="13064" max="13064" width="3.09765625" style="191" customWidth="1"/>
    <col min="13065" max="13311" width="8.8984375" style="191"/>
    <col min="13312" max="13312" width="4.3984375" style="191" customWidth="1"/>
    <col min="13313" max="13313" width="30.3984375" style="191" customWidth="1"/>
    <col min="13314" max="13314" width="35.59765625" style="191" bestFit="1" customWidth="1"/>
    <col min="13315" max="13315" width="13.296875" style="191" bestFit="1" customWidth="1"/>
    <col min="13316" max="13316" width="10.69921875" style="191" customWidth="1"/>
    <col min="13317" max="13317" width="12.59765625" style="191" customWidth="1"/>
    <col min="13318" max="13318" width="8.59765625" style="191" customWidth="1"/>
    <col min="13319" max="13319" width="17.296875" style="191" customWidth="1"/>
    <col min="13320" max="13320" width="3.09765625" style="191" customWidth="1"/>
    <col min="13321" max="13567" width="8.8984375" style="191"/>
    <col min="13568" max="13568" width="4.3984375" style="191" customWidth="1"/>
    <col min="13569" max="13569" width="30.3984375" style="191" customWidth="1"/>
    <col min="13570" max="13570" width="35.59765625" style="191" bestFit="1" customWidth="1"/>
    <col min="13571" max="13571" width="13.296875" style="191" bestFit="1" customWidth="1"/>
    <col min="13572" max="13572" width="10.69921875" style="191" customWidth="1"/>
    <col min="13573" max="13573" width="12.59765625" style="191" customWidth="1"/>
    <col min="13574" max="13574" width="8.59765625" style="191" customWidth="1"/>
    <col min="13575" max="13575" width="17.296875" style="191" customWidth="1"/>
    <col min="13576" max="13576" width="3.09765625" style="191" customWidth="1"/>
    <col min="13577" max="13823" width="8.8984375" style="191"/>
    <col min="13824" max="13824" width="4.3984375" style="191" customWidth="1"/>
    <col min="13825" max="13825" width="30.3984375" style="191" customWidth="1"/>
    <col min="13826" max="13826" width="35.59765625" style="191" bestFit="1" customWidth="1"/>
    <col min="13827" max="13827" width="13.296875" style="191" bestFit="1" customWidth="1"/>
    <col min="13828" max="13828" width="10.69921875" style="191" customWidth="1"/>
    <col min="13829" max="13829" width="12.59765625" style="191" customWidth="1"/>
    <col min="13830" max="13830" width="8.59765625" style="191" customWidth="1"/>
    <col min="13831" max="13831" width="17.296875" style="191" customWidth="1"/>
    <col min="13832" max="13832" width="3.09765625" style="191" customWidth="1"/>
    <col min="13833" max="14079" width="8.8984375" style="191"/>
    <col min="14080" max="14080" width="4.3984375" style="191" customWidth="1"/>
    <col min="14081" max="14081" width="30.3984375" style="191" customWidth="1"/>
    <col min="14082" max="14082" width="35.59765625" style="191" bestFit="1" customWidth="1"/>
    <col min="14083" max="14083" width="13.296875" style="191" bestFit="1" customWidth="1"/>
    <col min="14084" max="14084" width="10.69921875" style="191" customWidth="1"/>
    <col min="14085" max="14085" width="12.59765625" style="191" customWidth="1"/>
    <col min="14086" max="14086" width="8.59765625" style="191" customWidth="1"/>
    <col min="14087" max="14087" width="17.296875" style="191" customWidth="1"/>
    <col min="14088" max="14088" width="3.09765625" style="191" customWidth="1"/>
    <col min="14089" max="14335" width="8.8984375" style="191"/>
    <col min="14336" max="14336" width="4.3984375" style="191" customWidth="1"/>
    <col min="14337" max="14337" width="30.3984375" style="191" customWidth="1"/>
    <col min="14338" max="14338" width="35.59765625" style="191" bestFit="1" customWidth="1"/>
    <col min="14339" max="14339" width="13.296875" style="191" bestFit="1" customWidth="1"/>
    <col min="14340" max="14340" width="10.69921875" style="191" customWidth="1"/>
    <col min="14341" max="14341" width="12.59765625" style="191" customWidth="1"/>
    <col min="14342" max="14342" width="8.59765625" style="191" customWidth="1"/>
    <col min="14343" max="14343" width="17.296875" style="191" customWidth="1"/>
    <col min="14344" max="14344" width="3.09765625" style="191" customWidth="1"/>
    <col min="14345" max="14591" width="8.8984375" style="191"/>
    <col min="14592" max="14592" width="4.3984375" style="191" customWidth="1"/>
    <col min="14593" max="14593" width="30.3984375" style="191" customWidth="1"/>
    <col min="14594" max="14594" width="35.59765625" style="191" bestFit="1" customWidth="1"/>
    <col min="14595" max="14595" width="13.296875" style="191" bestFit="1" customWidth="1"/>
    <col min="14596" max="14596" width="10.69921875" style="191" customWidth="1"/>
    <col min="14597" max="14597" width="12.59765625" style="191" customWidth="1"/>
    <col min="14598" max="14598" width="8.59765625" style="191" customWidth="1"/>
    <col min="14599" max="14599" width="17.296875" style="191" customWidth="1"/>
    <col min="14600" max="14600" width="3.09765625" style="191" customWidth="1"/>
    <col min="14601" max="14847" width="8.8984375" style="191"/>
    <col min="14848" max="14848" width="4.3984375" style="191" customWidth="1"/>
    <col min="14849" max="14849" width="30.3984375" style="191" customWidth="1"/>
    <col min="14850" max="14850" width="35.59765625" style="191" bestFit="1" customWidth="1"/>
    <col min="14851" max="14851" width="13.296875" style="191" bestFit="1" customWidth="1"/>
    <col min="14852" max="14852" width="10.69921875" style="191" customWidth="1"/>
    <col min="14853" max="14853" width="12.59765625" style="191" customWidth="1"/>
    <col min="14854" max="14854" width="8.59765625" style="191" customWidth="1"/>
    <col min="14855" max="14855" width="17.296875" style="191" customWidth="1"/>
    <col min="14856" max="14856" width="3.09765625" style="191" customWidth="1"/>
    <col min="14857" max="15103" width="8.8984375" style="191"/>
    <col min="15104" max="15104" width="4.3984375" style="191" customWidth="1"/>
    <col min="15105" max="15105" width="30.3984375" style="191" customWidth="1"/>
    <col min="15106" max="15106" width="35.59765625" style="191" bestFit="1" customWidth="1"/>
    <col min="15107" max="15107" width="13.296875" style="191" bestFit="1" customWidth="1"/>
    <col min="15108" max="15108" width="10.69921875" style="191" customWidth="1"/>
    <col min="15109" max="15109" width="12.59765625" style="191" customWidth="1"/>
    <col min="15110" max="15110" width="8.59765625" style="191" customWidth="1"/>
    <col min="15111" max="15111" width="17.296875" style="191" customWidth="1"/>
    <col min="15112" max="15112" width="3.09765625" style="191" customWidth="1"/>
    <col min="15113" max="15359" width="8.8984375" style="191"/>
    <col min="15360" max="15360" width="4.3984375" style="191" customWidth="1"/>
    <col min="15361" max="15361" width="30.3984375" style="191" customWidth="1"/>
    <col min="15362" max="15362" width="35.59765625" style="191" bestFit="1" customWidth="1"/>
    <col min="15363" max="15363" width="13.296875" style="191" bestFit="1" customWidth="1"/>
    <col min="15364" max="15364" width="10.69921875" style="191" customWidth="1"/>
    <col min="15365" max="15365" width="12.59765625" style="191" customWidth="1"/>
    <col min="15366" max="15366" width="8.59765625" style="191" customWidth="1"/>
    <col min="15367" max="15367" width="17.296875" style="191" customWidth="1"/>
    <col min="15368" max="15368" width="3.09765625" style="191" customWidth="1"/>
    <col min="15369" max="15615" width="8.8984375" style="191"/>
    <col min="15616" max="15616" width="4.3984375" style="191" customWidth="1"/>
    <col min="15617" max="15617" width="30.3984375" style="191" customWidth="1"/>
    <col min="15618" max="15618" width="35.59765625" style="191" bestFit="1" customWidth="1"/>
    <col min="15619" max="15619" width="13.296875" style="191" bestFit="1" customWidth="1"/>
    <col min="15620" max="15620" width="10.69921875" style="191" customWidth="1"/>
    <col min="15621" max="15621" width="12.59765625" style="191" customWidth="1"/>
    <col min="15622" max="15622" width="8.59765625" style="191" customWidth="1"/>
    <col min="15623" max="15623" width="17.296875" style="191" customWidth="1"/>
    <col min="15624" max="15624" width="3.09765625" style="191" customWidth="1"/>
    <col min="15625" max="15871" width="8.8984375" style="191"/>
    <col min="15872" max="15872" width="4.3984375" style="191" customWidth="1"/>
    <col min="15873" max="15873" width="30.3984375" style="191" customWidth="1"/>
    <col min="15874" max="15874" width="35.59765625" style="191" bestFit="1" customWidth="1"/>
    <col min="15875" max="15875" width="13.296875" style="191" bestFit="1" customWidth="1"/>
    <col min="15876" max="15876" width="10.69921875" style="191" customWidth="1"/>
    <col min="15877" max="15877" width="12.59765625" style="191" customWidth="1"/>
    <col min="15878" max="15878" width="8.59765625" style="191" customWidth="1"/>
    <col min="15879" max="15879" width="17.296875" style="191" customWidth="1"/>
    <col min="15880" max="15880" width="3.09765625" style="191" customWidth="1"/>
    <col min="15881" max="16127" width="8.8984375" style="191"/>
    <col min="16128" max="16128" width="4.3984375" style="191" customWidth="1"/>
    <col min="16129" max="16129" width="30.3984375" style="191" customWidth="1"/>
    <col min="16130" max="16130" width="35.59765625" style="191" bestFit="1" customWidth="1"/>
    <col min="16131" max="16131" width="13.296875" style="191" bestFit="1" customWidth="1"/>
    <col min="16132" max="16132" width="10.69921875" style="191" customWidth="1"/>
    <col min="16133" max="16133" width="12.59765625" style="191" customWidth="1"/>
    <col min="16134" max="16134" width="8.59765625" style="191" customWidth="1"/>
    <col min="16135" max="16135" width="17.296875" style="191" customWidth="1"/>
    <col min="16136" max="16136" width="3.09765625" style="191" customWidth="1"/>
    <col min="16137" max="16384" width="8.8984375" style="191"/>
  </cols>
  <sheetData>
    <row r="1" spans="1:8" ht="18.600000000000001" customHeight="1" x14ac:dyDescent="0.3">
      <c r="A1" s="502" t="s">
        <v>200</v>
      </c>
      <c r="B1" s="502"/>
      <c r="C1" s="502"/>
      <c r="D1" s="502"/>
      <c r="E1" s="502"/>
      <c r="F1" s="502"/>
    </row>
    <row r="2" spans="1:8" ht="15.7" customHeight="1" x14ac:dyDescent="0.3">
      <c r="B2" s="192">
        <v>43252</v>
      </c>
    </row>
    <row r="3" spans="1:8" ht="15.7" customHeight="1" x14ac:dyDescent="0.3">
      <c r="B3" s="192"/>
    </row>
    <row r="4" spans="1:8" ht="15" customHeight="1" x14ac:dyDescent="0.3">
      <c r="A4" s="195" t="s">
        <v>1025</v>
      </c>
      <c r="C4" s="196" t="s">
        <v>201</v>
      </c>
      <c r="D4" s="196" t="s">
        <v>202</v>
      </c>
      <c r="E4" s="196" t="s">
        <v>203</v>
      </c>
      <c r="F4" s="224" t="s">
        <v>435</v>
      </c>
    </row>
    <row r="5" spans="1:8" ht="14.4" customHeight="1" x14ac:dyDescent="0.3">
      <c r="A5" s="199" t="s">
        <v>3</v>
      </c>
      <c r="B5" s="191" t="s">
        <v>4</v>
      </c>
      <c r="C5" s="229">
        <v>600</v>
      </c>
      <c r="D5" s="229"/>
      <c r="E5" s="229">
        <v>600</v>
      </c>
      <c r="F5" s="194" t="s">
        <v>5</v>
      </c>
    </row>
    <row r="6" spans="1:8" ht="14.4" customHeight="1" x14ac:dyDescent="0.3">
      <c r="A6" s="199" t="s">
        <v>1113</v>
      </c>
      <c r="B6" s="191" t="s">
        <v>1114</v>
      </c>
      <c r="C6" s="229">
        <v>60.76</v>
      </c>
      <c r="D6" s="229">
        <v>12.15</v>
      </c>
      <c r="E6" s="230">
        <v>72.91</v>
      </c>
      <c r="F6" s="194" t="s">
        <v>5</v>
      </c>
      <c r="G6" s="201"/>
    </row>
    <row r="7" spans="1:8" ht="14.4" customHeight="1" x14ac:dyDescent="0.3">
      <c r="A7" s="199" t="s">
        <v>1113</v>
      </c>
      <c r="B7" s="191" t="s">
        <v>1114</v>
      </c>
      <c r="C7" s="229">
        <v>15.77</v>
      </c>
      <c r="D7" s="229">
        <v>3.15</v>
      </c>
      <c r="E7" s="230">
        <v>18.920000000000002</v>
      </c>
      <c r="F7" s="194" t="s">
        <v>5</v>
      </c>
      <c r="G7" s="201"/>
    </row>
    <row r="8" spans="1:8" ht="14.4" customHeight="1" x14ac:dyDescent="0.3">
      <c r="A8" s="199" t="s">
        <v>1113</v>
      </c>
      <c r="B8" s="191" t="s">
        <v>1115</v>
      </c>
      <c r="C8" s="229">
        <v>41.62</v>
      </c>
      <c r="D8" s="229">
        <v>8.32</v>
      </c>
      <c r="E8" s="230">
        <v>49.94</v>
      </c>
      <c r="F8" s="194" t="s">
        <v>5</v>
      </c>
      <c r="G8" s="201"/>
    </row>
    <row r="9" spans="1:8" ht="14.4" customHeight="1" x14ac:dyDescent="0.3">
      <c r="A9" s="199" t="s">
        <v>1113</v>
      </c>
      <c r="B9" s="191" t="s">
        <v>1115</v>
      </c>
      <c r="C9" s="229">
        <v>15.67</v>
      </c>
      <c r="D9" s="229">
        <v>3.13</v>
      </c>
      <c r="E9" s="230">
        <v>18.8</v>
      </c>
      <c r="F9" s="194" t="s">
        <v>5</v>
      </c>
      <c r="G9" s="201"/>
    </row>
    <row r="10" spans="1:8" ht="14.4" customHeight="1" x14ac:dyDescent="0.3">
      <c r="A10" s="199" t="s">
        <v>745</v>
      </c>
      <c r="B10" s="191" t="s">
        <v>1116</v>
      </c>
      <c r="C10" s="229">
        <v>48.29</v>
      </c>
      <c r="D10" s="229">
        <v>9.65</v>
      </c>
      <c r="E10" s="230">
        <v>57.94</v>
      </c>
      <c r="F10" s="194" t="s">
        <v>5</v>
      </c>
      <c r="G10" s="201"/>
    </row>
    <row r="11" spans="1:8" ht="14.4" customHeight="1" x14ac:dyDescent="0.3">
      <c r="A11" s="199" t="s">
        <v>8</v>
      </c>
      <c r="B11" s="191" t="s">
        <v>1117</v>
      </c>
      <c r="C11" s="204">
        <v>15</v>
      </c>
      <c r="D11" s="204">
        <v>3</v>
      </c>
      <c r="E11" s="204">
        <v>18</v>
      </c>
      <c r="F11" s="194" t="s">
        <v>5</v>
      </c>
      <c r="G11" s="201"/>
    </row>
    <row r="12" spans="1:8" ht="14.4" customHeight="1" x14ac:dyDescent="0.3">
      <c r="A12" s="199" t="s">
        <v>1118</v>
      </c>
      <c r="B12" s="191" t="s">
        <v>1119</v>
      </c>
      <c r="C12" s="204">
        <v>565</v>
      </c>
      <c r="D12" s="204">
        <v>113</v>
      </c>
      <c r="E12" s="204">
        <v>678</v>
      </c>
      <c r="F12" s="194">
        <v>203347</v>
      </c>
      <c r="G12" s="201"/>
    </row>
    <row r="13" spans="1:8" ht="14.4" customHeight="1" x14ac:dyDescent="0.3">
      <c r="A13" s="199" t="s">
        <v>727</v>
      </c>
      <c r="B13" s="191" t="s">
        <v>1120</v>
      </c>
      <c r="C13" s="204">
        <v>624.22</v>
      </c>
      <c r="D13" s="204"/>
      <c r="E13" s="204">
        <v>624.22</v>
      </c>
      <c r="F13" s="194">
        <v>203348</v>
      </c>
      <c r="G13" s="201"/>
    </row>
    <row r="14" spans="1:8" ht="12.85" customHeight="1" x14ac:dyDescent="0.3">
      <c r="C14" s="200">
        <f>SUM(C5:C13)</f>
        <v>1986.33</v>
      </c>
      <c r="D14" s="200">
        <f>SUM(D5:D13)</f>
        <v>152.4</v>
      </c>
      <c r="E14" s="200">
        <f>SUM(E5:E13)</f>
        <v>2138.73</v>
      </c>
      <c r="H14" s="191" t="s">
        <v>10</v>
      </c>
    </row>
    <row r="15" spans="1:8" x14ac:dyDescent="0.3">
      <c r="A15" s="195" t="s">
        <v>1026</v>
      </c>
      <c r="C15" s="203"/>
      <c r="D15" s="203"/>
      <c r="E15" s="203"/>
    </row>
    <row r="16" spans="1:8" x14ac:dyDescent="0.3">
      <c r="A16" s="199" t="s">
        <v>12</v>
      </c>
      <c r="B16" s="191" t="s">
        <v>13</v>
      </c>
      <c r="C16" s="210">
        <v>8.68</v>
      </c>
      <c r="D16" s="210"/>
      <c r="E16" s="210">
        <v>8.68</v>
      </c>
      <c r="F16" s="194" t="s">
        <v>5</v>
      </c>
      <c r="G16" s="201"/>
    </row>
    <row r="17" spans="1:7" x14ac:dyDescent="0.3">
      <c r="A17" s="191" t="s">
        <v>18</v>
      </c>
      <c r="B17" s="191" t="s">
        <v>19</v>
      </c>
      <c r="C17" s="231">
        <v>81.37</v>
      </c>
      <c r="D17" s="231">
        <v>16.27</v>
      </c>
      <c r="E17" s="231">
        <v>97.64</v>
      </c>
      <c r="F17" s="215" t="s">
        <v>5</v>
      </c>
    </row>
    <row r="18" spans="1:7" x14ac:dyDescent="0.3">
      <c r="A18" s="191" t="s">
        <v>8</v>
      </c>
      <c r="B18" s="191" t="s">
        <v>1121</v>
      </c>
      <c r="C18" s="210">
        <v>68.69</v>
      </c>
      <c r="D18" s="210">
        <v>13.74</v>
      </c>
      <c r="E18" s="210">
        <v>82.43</v>
      </c>
      <c r="F18" s="215" t="s">
        <v>5</v>
      </c>
      <c r="G18" s="201"/>
    </row>
    <row r="19" spans="1:7" x14ac:dyDescent="0.3">
      <c r="A19" s="199" t="s">
        <v>881</v>
      </c>
      <c r="B19" s="191" t="s">
        <v>1122</v>
      </c>
      <c r="C19" s="210">
        <v>10</v>
      </c>
      <c r="D19" s="210">
        <v>2</v>
      </c>
      <c r="E19" s="210">
        <v>12</v>
      </c>
      <c r="F19" s="215" t="s">
        <v>5</v>
      </c>
    </row>
    <row r="20" spans="1:7" x14ac:dyDescent="0.3">
      <c r="A20" s="199" t="s">
        <v>847</v>
      </c>
      <c r="B20" s="191" t="s">
        <v>1154</v>
      </c>
      <c r="C20" s="203">
        <v>275</v>
      </c>
      <c r="D20" s="203"/>
      <c r="E20" s="203">
        <v>275</v>
      </c>
      <c r="F20" s="194">
        <v>203343</v>
      </c>
      <c r="G20" s="201"/>
    </row>
    <row r="21" spans="1:7" x14ac:dyDescent="0.3">
      <c r="A21" s="199" t="s">
        <v>1123</v>
      </c>
      <c r="B21" s="191" t="s">
        <v>659</v>
      </c>
      <c r="C21" s="203">
        <v>58.23</v>
      </c>
      <c r="D21" s="203">
        <v>11.65</v>
      </c>
      <c r="E21" s="203">
        <f>SUM(C21:D21)</f>
        <v>69.88</v>
      </c>
      <c r="F21" s="194">
        <v>203345</v>
      </c>
      <c r="G21" s="201"/>
    </row>
    <row r="22" spans="1:7" x14ac:dyDescent="0.3">
      <c r="A22" s="199" t="s">
        <v>660</v>
      </c>
      <c r="B22" s="191" t="s">
        <v>198</v>
      </c>
      <c r="C22" s="203">
        <v>29.36</v>
      </c>
      <c r="D22" s="203">
        <v>5.87</v>
      </c>
      <c r="E22" s="203">
        <v>35.229999999999997</v>
      </c>
      <c r="F22" s="194">
        <v>203346</v>
      </c>
      <c r="G22" s="201"/>
    </row>
    <row r="23" spans="1:7" x14ac:dyDescent="0.3">
      <c r="A23" s="199" t="s">
        <v>1124</v>
      </c>
      <c r="B23" s="191" t="s">
        <v>1125</v>
      </c>
      <c r="C23" s="203">
        <v>420</v>
      </c>
      <c r="D23" s="203">
        <v>84</v>
      </c>
      <c r="E23" s="203">
        <v>504</v>
      </c>
      <c r="F23" s="194">
        <v>203344</v>
      </c>
      <c r="G23" s="201"/>
    </row>
    <row r="24" spans="1:7" x14ac:dyDescent="0.3">
      <c r="A24" s="199" t="s">
        <v>1126</v>
      </c>
      <c r="B24" s="191" t="s">
        <v>652</v>
      </c>
      <c r="C24" s="203">
        <v>35.950000000000003</v>
      </c>
      <c r="D24" s="203">
        <v>7.2</v>
      </c>
      <c r="E24" s="203">
        <v>43.15</v>
      </c>
      <c r="F24" s="194">
        <v>203342</v>
      </c>
      <c r="G24" s="201"/>
    </row>
    <row r="25" spans="1:7" x14ac:dyDescent="0.3">
      <c r="C25" s="200">
        <f>SUM(C16:C24)</f>
        <v>987.28000000000009</v>
      </c>
      <c r="D25" s="200">
        <f>SUM(D16:D24)</f>
        <v>140.72999999999999</v>
      </c>
      <c r="E25" s="200">
        <f>SUM(E16:E24)</f>
        <v>1128.0100000000002</v>
      </c>
      <c r="G25" s="201"/>
    </row>
    <row r="26" spans="1:7" x14ac:dyDescent="0.3">
      <c r="A26" s="195" t="s">
        <v>1027</v>
      </c>
      <c r="C26" s="203"/>
      <c r="D26" s="203"/>
      <c r="E26" s="203"/>
    </row>
    <row r="27" spans="1:7" x14ac:dyDescent="0.3">
      <c r="A27" s="199" t="s">
        <v>3</v>
      </c>
      <c r="B27" s="191" t="s">
        <v>4</v>
      </c>
      <c r="C27" s="203">
        <v>456</v>
      </c>
      <c r="D27" s="203"/>
      <c r="E27" s="203">
        <v>456</v>
      </c>
      <c r="F27" s="194" t="s">
        <v>5</v>
      </c>
    </row>
    <row r="28" spans="1:7" x14ac:dyDescent="0.3">
      <c r="A28" s="199" t="s">
        <v>111</v>
      </c>
      <c r="B28" s="191" t="s">
        <v>112</v>
      </c>
      <c r="C28" s="210">
        <v>1875</v>
      </c>
      <c r="D28" s="210"/>
      <c r="E28" s="210">
        <v>1875</v>
      </c>
      <c r="F28" s="194" t="s">
        <v>113</v>
      </c>
    </row>
    <row r="29" spans="1:7" x14ac:dyDescent="0.3">
      <c r="A29" s="199" t="s">
        <v>656</v>
      </c>
      <c r="B29" s="191" t="s">
        <v>655</v>
      </c>
      <c r="C29" s="203">
        <v>38.47</v>
      </c>
      <c r="D29" s="203"/>
      <c r="E29" s="203">
        <v>38.47</v>
      </c>
      <c r="F29" s="194">
        <v>203349</v>
      </c>
    </row>
    <row r="30" spans="1:7" x14ac:dyDescent="0.3">
      <c r="A30" s="199" t="s">
        <v>1113</v>
      </c>
      <c r="B30" s="191" t="s">
        <v>1127</v>
      </c>
      <c r="C30" s="203">
        <v>84.74</v>
      </c>
      <c r="D30" s="203">
        <v>16.95</v>
      </c>
      <c r="E30" s="232">
        <v>101.69</v>
      </c>
      <c r="F30" s="194" t="s">
        <v>5</v>
      </c>
    </row>
    <row r="31" spans="1:7" x14ac:dyDescent="0.3">
      <c r="A31" s="199" t="s">
        <v>1113</v>
      </c>
      <c r="B31" s="191" t="s">
        <v>1128</v>
      </c>
      <c r="C31" s="210">
        <v>69.709999999999994</v>
      </c>
      <c r="D31" s="210">
        <v>13.94</v>
      </c>
      <c r="E31" s="210">
        <v>83.65</v>
      </c>
      <c r="F31" s="194" t="s">
        <v>5</v>
      </c>
    </row>
    <row r="32" spans="1:7" x14ac:dyDescent="0.3">
      <c r="A32" s="199" t="s">
        <v>1129</v>
      </c>
      <c r="B32" s="233" t="s">
        <v>1130</v>
      </c>
      <c r="C32" s="203">
        <v>166.6</v>
      </c>
      <c r="D32" s="203"/>
      <c r="E32" s="203">
        <v>166.6</v>
      </c>
      <c r="F32" s="194">
        <v>203350</v>
      </c>
    </row>
    <row r="33" spans="1:7" x14ac:dyDescent="0.3">
      <c r="A33" s="199" t="s">
        <v>1123</v>
      </c>
      <c r="B33" s="233" t="s">
        <v>659</v>
      </c>
      <c r="C33" s="210">
        <v>27.69</v>
      </c>
      <c r="D33" s="210">
        <v>5.54</v>
      </c>
      <c r="E33" s="210">
        <f>SUM(C33:D33)</f>
        <v>33.230000000000004</v>
      </c>
      <c r="F33" s="194">
        <v>203345</v>
      </c>
    </row>
    <row r="34" spans="1:7" x14ac:dyDescent="0.3">
      <c r="A34" s="199" t="s">
        <v>681</v>
      </c>
      <c r="B34" s="233" t="s">
        <v>1131</v>
      </c>
      <c r="C34" s="210">
        <v>51.31</v>
      </c>
      <c r="D34" s="210">
        <v>2.56</v>
      </c>
      <c r="E34" s="210">
        <v>53.87</v>
      </c>
      <c r="F34" s="194">
        <v>203351</v>
      </c>
    </row>
    <row r="35" spans="1:7" x14ac:dyDescent="0.3">
      <c r="A35" s="199" t="s">
        <v>684</v>
      </c>
      <c r="B35" s="191" t="s">
        <v>1132</v>
      </c>
      <c r="C35" s="204">
        <v>1140</v>
      </c>
      <c r="D35" s="204">
        <v>228</v>
      </c>
      <c r="E35" s="204">
        <v>1368</v>
      </c>
      <c r="F35" s="194">
        <v>203352</v>
      </c>
    </row>
    <row r="36" spans="1:7" x14ac:dyDescent="0.3">
      <c r="A36" s="199" t="s">
        <v>465</v>
      </c>
      <c r="B36" s="233" t="s">
        <v>1133</v>
      </c>
      <c r="C36" s="210">
        <v>75</v>
      </c>
      <c r="D36" s="210">
        <v>15</v>
      </c>
      <c r="E36" s="210">
        <v>90</v>
      </c>
      <c r="F36" s="194">
        <v>203360</v>
      </c>
    </row>
    <row r="37" spans="1:7" x14ac:dyDescent="0.3">
      <c r="A37" s="207"/>
      <c r="B37" s="202"/>
      <c r="C37" s="200">
        <f>SUM(C27:C36)</f>
        <v>3984.5199999999995</v>
      </c>
      <c r="D37" s="200">
        <f>SUM(D27:D36)</f>
        <v>281.99</v>
      </c>
      <c r="E37" s="200">
        <f>SUM(E27:E36)</f>
        <v>4266.51</v>
      </c>
      <c r="F37" s="234"/>
    </row>
    <row r="38" spans="1:7" x14ac:dyDescent="0.3">
      <c r="A38" s="207"/>
      <c r="B38" s="202"/>
      <c r="C38" s="198"/>
      <c r="D38" s="198"/>
      <c r="E38" s="198"/>
      <c r="F38" s="234"/>
    </row>
    <row r="39" spans="1:7" x14ac:dyDescent="0.3">
      <c r="A39" s="195" t="s">
        <v>1028</v>
      </c>
      <c r="C39" s="203"/>
      <c r="D39" s="203"/>
      <c r="E39" s="203"/>
      <c r="G39" s="201"/>
    </row>
    <row r="40" spans="1:7" x14ac:dyDescent="0.3">
      <c r="A40" s="199" t="s">
        <v>3</v>
      </c>
      <c r="B40" s="191" t="s">
        <v>4</v>
      </c>
      <c r="C40" s="203">
        <v>187</v>
      </c>
      <c r="D40" s="203"/>
      <c r="E40" s="203">
        <v>187</v>
      </c>
      <c r="F40" s="194" t="s">
        <v>5</v>
      </c>
    </row>
    <row r="41" spans="1:7" x14ac:dyDescent="0.3">
      <c r="A41" s="199" t="s">
        <v>1094</v>
      </c>
      <c r="B41" s="191" t="s">
        <v>1134</v>
      </c>
      <c r="C41" s="204">
        <v>520</v>
      </c>
      <c r="D41" s="204">
        <v>104</v>
      </c>
      <c r="E41" s="204">
        <v>624</v>
      </c>
      <c r="F41" s="235">
        <v>203353</v>
      </c>
      <c r="G41" s="201"/>
    </row>
    <row r="42" spans="1:7" x14ac:dyDescent="0.3">
      <c r="A42" s="199" t="s">
        <v>1113</v>
      </c>
      <c r="B42" s="191" t="s">
        <v>1114</v>
      </c>
      <c r="C42" s="204">
        <v>84.74</v>
      </c>
      <c r="D42" s="204">
        <v>16.95</v>
      </c>
      <c r="E42" s="204">
        <v>101.69</v>
      </c>
      <c r="F42" s="235" t="s">
        <v>5</v>
      </c>
      <c r="G42" s="201"/>
    </row>
    <row r="43" spans="1:7" x14ac:dyDescent="0.3">
      <c r="A43" s="199" t="s">
        <v>1113</v>
      </c>
      <c r="B43" s="191" t="s">
        <v>1115</v>
      </c>
      <c r="C43" s="204">
        <v>69.709999999999994</v>
      </c>
      <c r="D43" s="204">
        <v>13.94</v>
      </c>
      <c r="E43" s="204">
        <v>83.65</v>
      </c>
      <c r="F43" s="235" t="s">
        <v>5</v>
      </c>
      <c r="G43" s="201"/>
    </row>
    <row r="44" spans="1:7" x14ac:dyDescent="0.3">
      <c r="A44" s="199" t="s">
        <v>2069</v>
      </c>
      <c r="B44" s="191" t="s">
        <v>1135</v>
      </c>
      <c r="C44" s="210">
        <v>8</v>
      </c>
      <c r="D44" s="210"/>
      <c r="E44" s="210">
        <v>8</v>
      </c>
      <c r="F44" s="194">
        <v>203359</v>
      </c>
      <c r="G44" s="201"/>
    </row>
    <row r="45" spans="1:7" x14ac:dyDescent="0.3">
      <c r="A45" s="199" t="s">
        <v>681</v>
      </c>
      <c r="B45" s="191" t="s">
        <v>1131</v>
      </c>
      <c r="C45" s="204">
        <v>106.33</v>
      </c>
      <c r="D45" s="204">
        <v>21.25</v>
      </c>
      <c r="E45" s="204">
        <v>127.58</v>
      </c>
      <c r="F45" s="194">
        <v>203351</v>
      </c>
      <c r="G45" s="201"/>
    </row>
    <row r="46" spans="1:7" x14ac:dyDescent="0.3">
      <c r="A46" s="236"/>
      <c r="B46" s="207"/>
      <c r="C46" s="200">
        <f>SUM(C40:C45)</f>
        <v>975.78000000000009</v>
      </c>
      <c r="D46" s="200">
        <f>SUM(D40:D45)</f>
        <v>156.14000000000001</v>
      </c>
      <c r="E46" s="200">
        <f>SUM(E40:E45)</f>
        <v>1131.92</v>
      </c>
      <c r="G46" s="201"/>
    </row>
    <row r="47" spans="1:7" x14ac:dyDescent="0.3">
      <c r="A47" s="236"/>
      <c r="B47" s="207"/>
      <c r="C47" s="198"/>
      <c r="D47" s="198"/>
      <c r="E47" s="198"/>
      <c r="G47" s="201"/>
    </row>
    <row r="48" spans="1:7" s="207" customFormat="1" x14ac:dyDescent="0.3">
      <c r="A48" s="195" t="s">
        <v>1030</v>
      </c>
      <c r="B48" s="191"/>
      <c r="C48" s="198"/>
      <c r="D48" s="198"/>
      <c r="E48" s="198"/>
      <c r="F48" s="194"/>
      <c r="G48" s="237"/>
    </row>
    <row r="49" spans="1:7" x14ac:dyDescent="0.3">
      <c r="A49" s="199" t="s">
        <v>781</v>
      </c>
      <c r="B49" s="191" t="s">
        <v>1136</v>
      </c>
      <c r="C49" s="198">
        <v>58</v>
      </c>
      <c r="D49" s="198">
        <v>11.6</v>
      </c>
      <c r="E49" s="198">
        <v>69.599999999999994</v>
      </c>
      <c r="F49" s="194">
        <v>203357</v>
      </c>
    </row>
    <row r="50" spans="1:7" x14ac:dyDescent="0.3">
      <c r="A50" s="199" t="s">
        <v>1137</v>
      </c>
      <c r="B50" s="191" t="s">
        <v>1138</v>
      </c>
      <c r="C50" s="198">
        <v>2000</v>
      </c>
      <c r="D50" s="198"/>
      <c r="E50" s="198">
        <v>2000</v>
      </c>
      <c r="F50" s="194">
        <v>203358</v>
      </c>
    </row>
    <row r="51" spans="1:7" x14ac:dyDescent="0.3">
      <c r="A51" s="199" t="s">
        <v>663</v>
      </c>
      <c r="B51" s="191" t="s">
        <v>1139</v>
      </c>
      <c r="C51" s="198">
        <v>3.14</v>
      </c>
      <c r="D51" s="198">
        <v>0.63</v>
      </c>
      <c r="E51" s="198">
        <v>3.77</v>
      </c>
      <c r="F51" s="194" t="s">
        <v>1140</v>
      </c>
      <c r="G51" s="201"/>
    </row>
    <row r="52" spans="1:7" x14ac:dyDescent="0.3">
      <c r="C52" s="200">
        <f>SUM(C49:C51)</f>
        <v>2061.14</v>
      </c>
      <c r="D52" s="200">
        <f>SUM(D49:D51)</f>
        <v>12.23</v>
      </c>
      <c r="E52" s="200">
        <f>SUM(E49:E51)</f>
        <v>2073.37</v>
      </c>
      <c r="G52" s="201"/>
    </row>
    <row r="53" spans="1:7" x14ac:dyDescent="0.3">
      <c r="C53" s="198"/>
      <c r="D53" s="198"/>
      <c r="E53" s="198"/>
      <c r="G53" s="201"/>
    </row>
    <row r="54" spans="1:7" x14ac:dyDescent="0.3">
      <c r="A54" s="195" t="s">
        <v>1035</v>
      </c>
      <c r="B54" s="199"/>
      <c r="C54" s="203"/>
      <c r="D54" s="203"/>
      <c r="E54" s="203"/>
      <c r="G54" s="201"/>
    </row>
    <row r="55" spans="1:7" x14ac:dyDescent="0.3">
      <c r="A55" s="199" t="s">
        <v>3</v>
      </c>
      <c r="B55" s="199" t="s">
        <v>4</v>
      </c>
      <c r="C55" s="203">
        <v>540</v>
      </c>
      <c r="D55" s="203"/>
      <c r="E55" s="203">
        <v>540</v>
      </c>
      <c r="F55" s="194" t="s">
        <v>5</v>
      </c>
      <c r="G55" s="201"/>
    </row>
    <row r="56" spans="1:7" x14ac:dyDescent="0.3">
      <c r="A56" s="199" t="s">
        <v>1113</v>
      </c>
      <c r="B56" s="199" t="s">
        <v>1114</v>
      </c>
      <c r="C56" s="203">
        <v>60.76</v>
      </c>
      <c r="D56" s="203">
        <v>12.15</v>
      </c>
      <c r="E56" s="203">
        <v>72.91</v>
      </c>
      <c r="F56" s="194" t="s">
        <v>5</v>
      </c>
      <c r="G56" s="201"/>
    </row>
    <row r="57" spans="1:7" x14ac:dyDescent="0.3">
      <c r="A57" s="199" t="s">
        <v>1113</v>
      </c>
      <c r="B57" s="199" t="s">
        <v>1114</v>
      </c>
      <c r="C57" s="203">
        <v>15.76</v>
      </c>
      <c r="D57" s="203">
        <v>3.16</v>
      </c>
      <c r="E57" s="238">
        <v>18.920000000000002</v>
      </c>
      <c r="F57" s="194" t="s">
        <v>5</v>
      </c>
    </row>
    <row r="58" spans="1:7" x14ac:dyDescent="0.3">
      <c r="A58" s="199" t="s">
        <v>1113</v>
      </c>
      <c r="B58" s="199" t="s">
        <v>1115</v>
      </c>
      <c r="C58" s="203">
        <v>41.62</v>
      </c>
      <c r="D58" s="203">
        <v>8.32</v>
      </c>
      <c r="E58" s="238">
        <v>49.94</v>
      </c>
      <c r="F58" s="194" t="s">
        <v>5</v>
      </c>
    </row>
    <row r="59" spans="1:7" x14ac:dyDescent="0.3">
      <c r="A59" s="199" t="s">
        <v>1113</v>
      </c>
      <c r="B59" s="199" t="s">
        <v>1115</v>
      </c>
      <c r="C59" s="203">
        <v>15.67</v>
      </c>
      <c r="D59" s="203">
        <v>3.14</v>
      </c>
      <c r="E59" s="238">
        <v>18.809999999999999</v>
      </c>
      <c r="F59" s="194" t="s">
        <v>5</v>
      </c>
    </row>
    <row r="60" spans="1:7" x14ac:dyDescent="0.3">
      <c r="A60" s="199" t="s">
        <v>1094</v>
      </c>
      <c r="B60" s="199" t="s">
        <v>1141</v>
      </c>
      <c r="C60" s="203">
        <v>410</v>
      </c>
      <c r="D60" s="203">
        <v>82</v>
      </c>
      <c r="E60" s="238">
        <v>492</v>
      </c>
      <c r="F60" s="194">
        <v>203353</v>
      </c>
    </row>
    <row r="61" spans="1:7" x14ac:dyDescent="0.3">
      <c r="A61" s="199" t="s">
        <v>1094</v>
      </c>
      <c r="B61" s="199" t="s">
        <v>1142</v>
      </c>
      <c r="C61" s="203">
        <v>410</v>
      </c>
      <c r="D61" s="203">
        <v>82</v>
      </c>
      <c r="E61" s="238">
        <v>492</v>
      </c>
      <c r="F61" s="194">
        <v>203353</v>
      </c>
      <c r="G61" s="201"/>
    </row>
    <row r="62" spans="1:7" x14ac:dyDescent="0.3">
      <c r="C62" s="200">
        <f>SUM(C55:C61)</f>
        <v>1493.81</v>
      </c>
      <c r="D62" s="200">
        <f>SUM(D55:D61)</f>
        <v>190.77</v>
      </c>
      <c r="E62" s="200">
        <f>SUM(E55:E61)</f>
        <v>1684.58</v>
      </c>
    </row>
    <row r="63" spans="1:7" x14ac:dyDescent="0.3">
      <c r="C63" s="198"/>
      <c r="D63" s="198"/>
      <c r="E63" s="198"/>
    </row>
    <row r="64" spans="1:7" x14ac:dyDescent="0.3">
      <c r="A64" s="195" t="s">
        <v>1036</v>
      </c>
      <c r="C64" s="203"/>
      <c r="D64" s="203"/>
      <c r="E64" s="203"/>
      <c r="G64" s="201"/>
    </row>
    <row r="65" spans="1:7" x14ac:dyDescent="0.3">
      <c r="A65" s="199" t="s">
        <v>3</v>
      </c>
      <c r="B65" s="191" t="s">
        <v>4</v>
      </c>
      <c r="C65" s="203">
        <v>178</v>
      </c>
      <c r="D65" s="203"/>
      <c r="E65" s="203">
        <v>178</v>
      </c>
      <c r="F65" s="194" t="s">
        <v>5</v>
      </c>
    </row>
    <row r="66" spans="1:7" x14ac:dyDescent="0.3">
      <c r="A66" s="199" t="s">
        <v>3</v>
      </c>
      <c r="B66" s="191" t="s">
        <v>4</v>
      </c>
      <c r="C66" s="203">
        <v>106</v>
      </c>
      <c r="D66" s="203"/>
      <c r="E66" s="203">
        <v>106</v>
      </c>
      <c r="F66" s="194" t="s">
        <v>5</v>
      </c>
    </row>
    <row r="67" spans="1:7" x14ac:dyDescent="0.3">
      <c r="A67" s="199" t="s">
        <v>3</v>
      </c>
      <c r="B67" s="191" t="s">
        <v>4</v>
      </c>
      <c r="C67" s="203">
        <v>293</v>
      </c>
      <c r="D67" s="203"/>
      <c r="E67" s="203">
        <v>293</v>
      </c>
      <c r="F67" s="194" t="s">
        <v>5</v>
      </c>
    </row>
    <row r="68" spans="1:7" x14ac:dyDescent="0.3">
      <c r="A68" s="199" t="s">
        <v>960</v>
      </c>
      <c r="B68" s="191" t="s">
        <v>1143</v>
      </c>
      <c r="C68" s="203">
        <v>174.5</v>
      </c>
      <c r="D68" s="203"/>
      <c r="E68" s="203">
        <v>174.5</v>
      </c>
      <c r="F68" s="194">
        <v>203354</v>
      </c>
    </row>
    <row r="69" spans="1:7" x14ac:dyDescent="0.3">
      <c r="A69" s="199" t="s">
        <v>8</v>
      </c>
      <c r="B69" s="191" t="s">
        <v>1144</v>
      </c>
      <c r="C69" s="204">
        <v>25.41</v>
      </c>
      <c r="D69" s="204">
        <v>5.08</v>
      </c>
      <c r="E69" s="204">
        <v>30.49</v>
      </c>
      <c r="F69" s="194" t="s">
        <v>5</v>
      </c>
    </row>
    <row r="70" spans="1:7" x14ac:dyDescent="0.3">
      <c r="A70" s="199" t="s">
        <v>1145</v>
      </c>
      <c r="B70" s="191" t="s">
        <v>1146</v>
      </c>
      <c r="C70" s="204">
        <v>97.95</v>
      </c>
      <c r="D70" s="204">
        <v>19.59</v>
      </c>
      <c r="E70" s="204">
        <v>117.54</v>
      </c>
      <c r="F70" s="194" t="s">
        <v>52</v>
      </c>
    </row>
    <row r="71" spans="1:7" x14ac:dyDescent="0.3">
      <c r="A71" s="199" t="s">
        <v>1147</v>
      </c>
      <c r="B71" s="191" t="s">
        <v>1148</v>
      </c>
      <c r="C71" s="204">
        <v>414.12</v>
      </c>
      <c r="D71" s="204">
        <v>82.82</v>
      </c>
      <c r="E71" s="204">
        <v>496.94</v>
      </c>
      <c r="F71" s="194" t="s">
        <v>5</v>
      </c>
    </row>
    <row r="72" spans="1:7" x14ac:dyDescent="0.3">
      <c r="A72" s="236"/>
      <c r="B72" s="207"/>
      <c r="C72" s="200">
        <f>SUM(C65:C71)</f>
        <v>1288.98</v>
      </c>
      <c r="D72" s="200">
        <f>SUM(D65:D71)</f>
        <v>107.49</v>
      </c>
      <c r="E72" s="200">
        <f>SUM(E65:E71)</f>
        <v>1396.47</v>
      </c>
    </row>
    <row r="73" spans="1:7" x14ac:dyDescent="0.3">
      <c r="A73" s="236"/>
      <c r="B73" s="233"/>
      <c r="C73" s="198"/>
      <c r="D73" s="198"/>
      <c r="E73" s="198"/>
      <c r="G73" s="201"/>
    </row>
    <row r="74" spans="1:7" x14ac:dyDescent="0.3">
      <c r="A74" s="195" t="s">
        <v>1149</v>
      </c>
      <c r="B74" s="202"/>
      <c r="C74" s="203"/>
      <c r="D74" s="203"/>
      <c r="E74" s="203"/>
      <c r="G74" s="201"/>
    </row>
    <row r="75" spans="1:7" x14ac:dyDescent="0.3">
      <c r="A75" s="199" t="s">
        <v>107</v>
      </c>
      <c r="B75" s="207" t="s">
        <v>1150</v>
      </c>
      <c r="C75" s="203">
        <v>274.08</v>
      </c>
      <c r="D75" s="203"/>
      <c r="E75" s="203">
        <v>274.08</v>
      </c>
      <c r="F75" s="194">
        <v>203355</v>
      </c>
      <c r="G75" s="201"/>
    </row>
    <row r="76" spans="1:7" x14ac:dyDescent="0.3">
      <c r="A76" s="199" t="s">
        <v>953</v>
      </c>
      <c r="B76" s="207" t="s">
        <v>1151</v>
      </c>
      <c r="C76" s="203">
        <v>7.49</v>
      </c>
      <c r="D76" s="203">
        <v>1.5</v>
      </c>
      <c r="E76" s="203">
        <v>8.99</v>
      </c>
      <c r="F76" s="194">
        <v>203356</v>
      </c>
      <c r="G76" s="201"/>
    </row>
    <row r="77" spans="1:7" x14ac:dyDescent="0.3">
      <c r="A77" s="199" t="s">
        <v>953</v>
      </c>
      <c r="B77" s="207" t="s">
        <v>1152</v>
      </c>
      <c r="C77" s="203">
        <v>4.49</v>
      </c>
      <c r="D77" s="203">
        <v>0.9</v>
      </c>
      <c r="E77" s="203">
        <v>5.39</v>
      </c>
      <c r="F77" s="194">
        <v>203356</v>
      </c>
    </row>
    <row r="78" spans="1:7" x14ac:dyDescent="0.3">
      <c r="A78" s="195"/>
      <c r="B78" s="202"/>
      <c r="C78" s="200">
        <f>SUM(C75:C77)</f>
        <v>286.06</v>
      </c>
      <c r="D78" s="200">
        <f>SUM(D75:D77)</f>
        <v>2.4</v>
      </c>
      <c r="E78" s="200">
        <f>SUM(E75:E77)</f>
        <v>288.45999999999998</v>
      </c>
    </row>
    <row r="79" spans="1:7" x14ac:dyDescent="0.3">
      <c r="A79" s="195"/>
      <c r="B79" s="202"/>
      <c r="C79" s="198"/>
      <c r="D79" s="198"/>
      <c r="E79" s="198"/>
    </row>
    <row r="80" spans="1:7" x14ac:dyDescent="0.3">
      <c r="A80" s="239" t="s">
        <v>1039</v>
      </c>
      <c r="B80" s="239"/>
      <c r="C80" s="203"/>
      <c r="D80" s="203"/>
      <c r="E80" s="203"/>
    </row>
    <row r="81" spans="1:7" x14ac:dyDescent="0.3">
      <c r="A81" s="240" t="s">
        <v>653</v>
      </c>
      <c r="B81" s="241" t="s">
        <v>1153</v>
      </c>
      <c r="C81" s="203">
        <v>21.65</v>
      </c>
      <c r="D81" s="203">
        <v>4.33</v>
      </c>
      <c r="E81" s="203">
        <v>25.98</v>
      </c>
      <c r="F81" s="194" t="s">
        <v>5</v>
      </c>
      <c r="G81" s="201"/>
    </row>
    <row r="82" spans="1:7" x14ac:dyDescent="0.3">
      <c r="C82" s="200">
        <f>SUM(C81:C81)</f>
        <v>21.65</v>
      </c>
      <c r="D82" s="200">
        <f>SUM(D81:D81)</f>
        <v>4.33</v>
      </c>
      <c r="E82" s="200">
        <f>SUM(E81:E81)</f>
        <v>25.98</v>
      </c>
      <c r="G82" s="201"/>
    </row>
    <row r="83" spans="1:7" x14ac:dyDescent="0.3">
      <c r="C83" s="198"/>
      <c r="D83" s="198"/>
      <c r="E83" s="198"/>
    </row>
    <row r="84" spans="1:7" x14ac:dyDescent="0.3">
      <c r="A84" s="131" t="s">
        <v>894</v>
      </c>
      <c r="B84" s="112"/>
      <c r="C84" s="130"/>
      <c r="D84" s="130"/>
      <c r="E84" s="130"/>
      <c r="F84" s="115"/>
    </row>
    <row r="85" spans="1:7" x14ac:dyDescent="0.3">
      <c r="A85" s="33" t="s">
        <v>90</v>
      </c>
      <c r="B85" s="34" t="s">
        <v>559</v>
      </c>
      <c r="C85" s="35">
        <v>12002.13</v>
      </c>
      <c r="D85" s="35"/>
      <c r="E85" s="35">
        <v>12002.13</v>
      </c>
      <c r="F85" s="36" t="s">
        <v>92</v>
      </c>
    </row>
    <row r="86" spans="1:7" x14ac:dyDescent="0.3">
      <c r="A86" s="33" t="s">
        <v>93</v>
      </c>
      <c r="B86" s="34" t="s">
        <v>560</v>
      </c>
      <c r="C86" s="35">
        <v>3759.64</v>
      </c>
      <c r="D86" s="35"/>
      <c r="E86" s="35">
        <v>3759.64</v>
      </c>
      <c r="F86" s="36">
        <v>108790</v>
      </c>
    </row>
    <row r="87" spans="1:7" x14ac:dyDescent="0.3">
      <c r="A87" s="33" t="s">
        <v>95</v>
      </c>
      <c r="B87" s="34" t="s">
        <v>561</v>
      </c>
      <c r="C87" s="35">
        <v>4412.95</v>
      </c>
      <c r="D87" s="35"/>
      <c r="E87" s="35">
        <v>4412.95</v>
      </c>
      <c r="F87" s="36">
        <v>108791</v>
      </c>
    </row>
    <row r="88" spans="1:7" x14ac:dyDescent="0.3">
      <c r="A88" s="2"/>
      <c r="B88" s="2"/>
      <c r="C88" s="13">
        <f>SUM(C85:C87)</f>
        <v>20174.719999999998</v>
      </c>
      <c r="D88" s="13">
        <v>0</v>
      </c>
      <c r="E88" s="13">
        <f>SUM(E85:E87)</f>
        <v>20174.719999999998</v>
      </c>
      <c r="F88" s="5"/>
    </row>
    <row r="89" spans="1:7" x14ac:dyDescent="0.3">
      <c r="C89" s="242"/>
      <c r="D89" s="242"/>
      <c r="E89" s="242"/>
    </row>
    <row r="90" spans="1:7" x14ac:dyDescent="0.3">
      <c r="B90" s="205" t="s">
        <v>75</v>
      </c>
      <c r="C90" s="200">
        <f>C14+C25+C37+C46+C52+C62+C72+C78+C82+C88</f>
        <v>33260.269999999997</v>
      </c>
      <c r="D90" s="200">
        <f>D14+D25+D37+D46+D52+D62+D72+D78+D82+D88</f>
        <v>1048.48</v>
      </c>
      <c r="E90" s="200">
        <f>E14+E25+E37+E46+I89+E52+E62+E72+E78+E82+E88</f>
        <v>34308.75</v>
      </c>
    </row>
    <row r="91" spans="1:7" x14ac:dyDescent="0.3">
      <c r="B91" s="206"/>
      <c r="C91" s="198"/>
      <c r="D91" s="198"/>
      <c r="E91" s="198"/>
      <c r="G91" s="201"/>
    </row>
    <row r="92" spans="1:7" x14ac:dyDescent="0.3">
      <c r="G92" s="201"/>
    </row>
    <row r="93" spans="1:7" x14ac:dyDescent="0.3">
      <c r="G93" s="201"/>
    </row>
  </sheetData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F100" sqref="F100"/>
    </sheetView>
  </sheetViews>
  <sheetFormatPr defaultRowHeight="16.149999999999999" x14ac:dyDescent="0.35"/>
  <cols>
    <col min="1" max="1" width="33.59765625" style="262" customWidth="1"/>
    <col min="2" max="2" width="35.59765625" style="262" bestFit="1" customWidth="1"/>
    <col min="3" max="3" width="11.59765625" style="265" customWidth="1"/>
    <col min="4" max="4" width="10.69921875" style="265" customWidth="1"/>
    <col min="5" max="5" width="11.59765625" style="265" bestFit="1" customWidth="1"/>
    <col min="6" max="6" width="9.59765625" style="266" bestFit="1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33.59765625" style="262" customWidth="1"/>
    <col min="258" max="258" width="35.59765625" style="262" bestFit="1" customWidth="1"/>
    <col min="259" max="259" width="11.59765625" style="262" customWidth="1"/>
    <col min="260" max="260" width="10.69921875" style="262" customWidth="1"/>
    <col min="261" max="261" width="11.59765625" style="262" bestFit="1" customWidth="1"/>
    <col min="262" max="262" width="9.59765625" style="262" bestFit="1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33.59765625" style="262" customWidth="1"/>
    <col min="514" max="514" width="35.59765625" style="262" bestFit="1" customWidth="1"/>
    <col min="515" max="515" width="11.59765625" style="262" customWidth="1"/>
    <col min="516" max="516" width="10.69921875" style="262" customWidth="1"/>
    <col min="517" max="517" width="11.59765625" style="262" bestFit="1" customWidth="1"/>
    <col min="518" max="518" width="9.59765625" style="262" bestFit="1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33.59765625" style="262" customWidth="1"/>
    <col min="770" max="770" width="35.59765625" style="262" bestFit="1" customWidth="1"/>
    <col min="771" max="771" width="11.59765625" style="262" customWidth="1"/>
    <col min="772" max="772" width="10.69921875" style="262" customWidth="1"/>
    <col min="773" max="773" width="11.59765625" style="262" bestFit="1" customWidth="1"/>
    <col min="774" max="774" width="9.59765625" style="262" bestFit="1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33.59765625" style="262" customWidth="1"/>
    <col min="1026" max="1026" width="35.59765625" style="262" bestFit="1" customWidth="1"/>
    <col min="1027" max="1027" width="11.59765625" style="262" customWidth="1"/>
    <col min="1028" max="1028" width="10.69921875" style="262" customWidth="1"/>
    <col min="1029" max="1029" width="11.59765625" style="262" bestFit="1" customWidth="1"/>
    <col min="1030" max="1030" width="9.59765625" style="262" bestFit="1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33.59765625" style="262" customWidth="1"/>
    <col min="1282" max="1282" width="35.59765625" style="262" bestFit="1" customWidth="1"/>
    <col min="1283" max="1283" width="11.59765625" style="262" customWidth="1"/>
    <col min="1284" max="1284" width="10.69921875" style="262" customWidth="1"/>
    <col min="1285" max="1285" width="11.59765625" style="262" bestFit="1" customWidth="1"/>
    <col min="1286" max="1286" width="9.59765625" style="262" bestFit="1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33.59765625" style="262" customWidth="1"/>
    <col min="1538" max="1538" width="35.59765625" style="262" bestFit="1" customWidth="1"/>
    <col min="1539" max="1539" width="11.59765625" style="262" customWidth="1"/>
    <col min="1540" max="1540" width="10.69921875" style="262" customWidth="1"/>
    <col min="1541" max="1541" width="11.59765625" style="262" bestFit="1" customWidth="1"/>
    <col min="1542" max="1542" width="9.59765625" style="262" bestFit="1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33.59765625" style="262" customWidth="1"/>
    <col min="1794" max="1794" width="35.59765625" style="262" bestFit="1" customWidth="1"/>
    <col min="1795" max="1795" width="11.59765625" style="262" customWidth="1"/>
    <col min="1796" max="1796" width="10.69921875" style="262" customWidth="1"/>
    <col min="1797" max="1797" width="11.59765625" style="262" bestFit="1" customWidth="1"/>
    <col min="1798" max="1798" width="9.59765625" style="262" bestFit="1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33.59765625" style="262" customWidth="1"/>
    <col min="2050" max="2050" width="35.59765625" style="262" bestFit="1" customWidth="1"/>
    <col min="2051" max="2051" width="11.59765625" style="262" customWidth="1"/>
    <col min="2052" max="2052" width="10.69921875" style="262" customWidth="1"/>
    <col min="2053" max="2053" width="11.59765625" style="262" bestFit="1" customWidth="1"/>
    <col min="2054" max="2054" width="9.59765625" style="262" bestFit="1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33.59765625" style="262" customWidth="1"/>
    <col min="2306" max="2306" width="35.59765625" style="262" bestFit="1" customWidth="1"/>
    <col min="2307" max="2307" width="11.59765625" style="262" customWidth="1"/>
    <col min="2308" max="2308" width="10.69921875" style="262" customWidth="1"/>
    <col min="2309" max="2309" width="11.59765625" style="262" bestFit="1" customWidth="1"/>
    <col min="2310" max="2310" width="9.59765625" style="262" bestFit="1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33.59765625" style="262" customWidth="1"/>
    <col min="2562" max="2562" width="35.59765625" style="262" bestFit="1" customWidth="1"/>
    <col min="2563" max="2563" width="11.59765625" style="262" customWidth="1"/>
    <col min="2564" max="2564" width="10.69921875" style="262" customWidth="1"/>
    <col min="2565" max="2565" width="11.59765625" style="262" bestFit="1" customWidth="1"/>
    <col min="2566" max="2566" width="9.59765625" style="262" bestFit="1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33.59765625" style="262" customWidth="1"/>
    <col min="2818" max="2818" width="35.59765625" style="262" bestFit="1" customWidth="1"/>
    <col min="2819" max="2819" width="11.59765625" style="262" customWidth="1"/>
    <col min="2820" max="2820" width="10.69921875" style="262" customWidth="1"/>
    <col min="2821" max="2821" width="11.59765625" style="262" bestFit="1" customWidth="1"/>
    <col min="2822" max="2822" width="9.59765625" style="262" bestFit="1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33.59765625" style="262" customWidth="1"/>
    <col min="3074" max="3074" width="35.59765625" style="262" bestFit="1" customWidth="1"/>
    <col min="3075" max="3075" width="11.59765625" style="262" customWidth="1"/>
    <col min="3076" max="3076" width="10.69921875" style="262" customWidth="1"/>
    <col min="3077" max="3077" width="11.59765625" style="262" bestFit="1" customWidth="1"/>
    <col min="3078" max="3078" width="9.59765625" style="262" bestFit="1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33.59765625" style="262" customWidth="1"/>
    <col min="3330" max="3330" width="35.59765625" style="262" bestFit="1" customWidth="1"/>
    <col min="3331" max="3331" width="11.59765625" style="262" customWidth="1"/>
    <col min="3332" max="3332" width="10.69921875" style="262" customWidth="1"/>
    <col min="3333" max="3333" width="11.59765625" style="262" bestFit="1" customWidth="1"/>
    <col min="3334" max="3334" width="9.59765625" style="262" bestFit="1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33.59765625" style="262" customWidth="1"/>
    <col min="3586" max="3586" width="35.59765625" style="262" bestFit="1" customWidth="1"/>
    <col min="3587" max="3587" width="11.59765625" style="262" customWidth="1"/>
    <col min="3588" max="3588" width="10.69921875" style="262" customWidth="1"/>
    <col min="3589" max="3589" width="11.59765625" style="262" bestFit="1" customWidth="1"/>
    <col min="3590" max="3590" width="9.59765625" style="262" bestFit="1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33.59765625" style="262" customWidth="1"/>
    <col min="3842" max="3842" width="35.59765625" style="262" bestFit="1" customWidth="1"/>
    <col min="3843" max="3843" width="11.59765625" style="262" customWidth="1"/>
    <col min="3844" max="3844" width="10.69921875" style="262" customWidth="1"/>
    <col min="3845" max="3845" width="11.59765625" style="262" bestFit="1" customWidth="1"/>
    <col min="3846" max="3846" width="9.59765625" style="262" bestFit="1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33.59765625" style="262" customWidth="1"/>
    <col min="4098" max="4098" width="35.59765625" style="262" bestFit="1" customWidth="1"/>
    <col min="4099" max="4099" width="11.59765625" style="262" customWidth="1"/>
    <col min="4100" max="4100" width="10.69921875" style="262" customWidth="1"/>
    <col min="4101" max="4101" width="11.59765625" style="262" bestFit="1" customWidth="1"/>
    <col min="4102" max="4102" width="9.59765625" style="262" bestFit="1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33.59765625" style="262" customWidth="1"/>
    <col min="4354" max="4354" width="35.59765625" style="262" bestFit="1" customWidth="1"/>
    <col min="4355" max="4355" width="11.59765625" style="262" customWidth="1"/>
    <col min="4356" max="4356" width="10.69921875" style="262" customWidth="1"/>
    <col min="4357" max="4357" width="11.59765625" style="262" bestFit="1" customWidth="1"/>
    <col min="4358" max="4358" width="9.59765625" style="262" bestFit="1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33.59765625" style="262" customWidth="1"/>
    <col min="4610" max="4610" width="35.59765625" style="262" bestFit="1" customWidth="1"/>
    <col min="4611" max="4611" width="11.59765625" style="262" customWidth="1"/>
    <col min="4612" max="4612" width="10.69921875" style="262" customWidth="1"/>
    <col min="4613" max="4613" width="11.59765625" style="262" bestFit="1" customWidth="1"/>
    <col min="4614" max="4614" width="9.59765625" style="262" bestFit="1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33.59765625" style="262" customWidth="1"/>
    <col min="4866" max="4866" width="35.59765625" style="262" bestFit="1" customWidth="1"/>
    <col min="4867" max="4867" width="11.59765625" style="262" customWidth="1"/>
    <col min="4868" max="4868" width="10.69921875" style="262" customWidth="1"/>
    <col min="4869" max="4869" width="11.59765625" style="262" bestFit="1" customWidth="1"/>
    <col min="4870" max="4870" width="9.59765625" style="262" bestFit="1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33.59765625" style="262" customWidth="1"/>
    <col min="5122" max="5122" width="35.59765625" style="262" bestFit="1" customWidth="1"/>
    <col min="5123" max="5123" width="11.59765625" style="262" customWidth="1"/>
    <col min="5124" max="5124" width="10.69921875" style="262" customWidth="1"/>
    <col min="5125" max="5125" width="11.59765625" style="262" bestFit="1" customWidth="1"/>
    <col min="5126" max="5126" width="9.59765625" style="262" bestFit="1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33.59765625" style="262" customWidth="1"/>
    <col min="5378" max="5378" width="35.59765625" style="262" bestFit="1" customWidth="1"/>
    <col min="5379" max="5379" width="11.59765625" style="262" customWidth="1"/>
    <col min="5380" max="5380" width="10.69921875" style="262" customWidth="1"/>
    <col min="5381" max="5381" width="11.59765625" style="262" bestFit="1" customWidth="1"/>
    <col min="5382" max="5382" width="9.59765625" style="262" bestFit="1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33.59765625" style="262" customWidth="1"/>
    <col min="5634" max="5634" width="35.59765625" style="262" bestFit="1" customWidth="1"/>
    <col min="5635" max="5635" width="11.59765625" style="262" customWidth="1"/>
    <col min="5636" max="5636" width="10.69921875" style="262" customWidth="1"/>
    <col min="5637" max="5637" width="11.59765625" style="262" bestFit="1" customWidth="1"/>
    <col min="5638" max="5638" width="9.59765625" style="262" bestFit="1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33.59765625" style="262" customWidth="1"/>
    <col min="5890" max="5890" width="35.59765625" style="262" bestFit="1" customWidth="1"/>
    <col min="5891" max="5891" width="11.59765625" style="262" customWidth="1"/>
    <col min="5892" max="5892" width="10.69921875" style="262" customWidth="1"/>
    <col min="5893" max="5893" width="11.59765625" style="262" bestFit="1" customWidth="1"/>
    <col min="5894" max="5894" width="9.59765625" style="262" bestFit="1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33.59765625" style="262" customWidth="1"/>
    <col min="6146" max="6146" width="35.59765625" style="262" bestFit="1" customWidth="1"/>
    <col min="6147" max="6147" width="11.59765625" style="262" customWidth="1"/>
    <col min="6148" max="6148" width="10.69921875" style="262" customWidth="1"/>
    <col min="6149" max="6149" width="11.59765625" style="262" bestFit="1" customWidth="1"/>
    <col min="6150" max="6150" width="9.59765625" style="262" bestFit="1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33.59765625" style="262" customWidth="1"/>
    <col min="6402" max="6402" width="35.59765625" style="262" bestFit="1" customWidth="1"/>
    <col min="6403" max="6403" width="11.59765625" style="262" customWidth="1"/>
    <col min="6404" max="6404" width="10.69921875" style="262" customWidth="1"/>
    <col min="6405" max="6405" width="11.59765625" style="262" bestFit="1" customWidth="1"/>
    <col min="6406" max="6406" width="9.59765625" style="262" bestFit="1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33.59765625" style="262" customWidth="1"/>
    <col min="6658" max="6658" width="35.59765625" style="262" bestFit="1" customWidth="1"/>
    <col min="6659" max="6659" width="11.59765625" style="262" customWidth="1"/>
    <col min="6660" max="6660" width="10.69921875" style="262" customWidth="1"/>
    <col min="6661" max="6661" width="11.59765625" style="262" bestFit="1" customWidth="1"/>
    <col min="6662" max="6662" width="9.59765625" style="262" bestFit="1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33.59765625" style="262" customWidth="1"/>
    <col min="6914" max="6914" width="35.59765625" style="262" bestFit="1" customWidth="1"/>
    <col min="6915" max="6915" width="11.59765625" style="262" customWidth="1"/>
    <col min="6916" max="6916" width="10.69921875" style="262" customWidth="1"/>
    <col min="6917" max="6917" width="11.59765625" style="262" bestFit="1" customWidth="1"/>
    <col min="6918" max="6918" width="9.59765625" style="262" bestFit="1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33.59765625" style="262" customWidth="1"/>
    <col min="7170" max="7170" width="35.59765625" style="262" bestFit="1" customWidth="1"/>
    <col min="7171" max="7171" width="11.59765625" style="262" customWidth="1"/>
    <col min="7172" max="7172" width="10.69921875" style="262" customWidth="1"/>
    <col min="7173" max="7173" width="11.59765625" style="262" bestFit="1" customWidth="1"/>
    <col min="7174" max="7174" width="9.59765625" style="262" bestFit="1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33.59765625" style="262" customWidth="1"/>
    <col min="7426" max="7426" width="35.59765625" style="262" bestFit="1" customWidth="1"/>
    <col min="7427" max="7427" width="11.59765625" style="262" customWidth="1"/>
    <col min="7428" max="7428" width="10.69921875" style="262" customWidth="1"/>
    <col min="7429" max="7429" width="11.59765625" style="262" bestFit="1" customWidth="1"/>
    <col min="7430" max="7430" width="9.59765625" style="262" bestFit="1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33.59765625" style="262" customWidth="1"/>
    <col min="7682" max="7682" width="35.59765625" style="262" bestFit="1" customWidth="1"/>
    <col min="7683" max="7683" width="11.59765625" style="262" customWidth="1"/>
    <col min="7684" max="7684" width="10.69921875" style="262" customWidth="1"/>
    <col min="7685" max="7685" width="11.59765625" style="262" bestFit="1" customWidth="1"/>
    <col min="7686" max="7686" width="9.59765625" style="262" bestFit="1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33.59765625" style="262" customWidth="1"/>
    <col min="7938" max="7938" width="35.59765625" style="262" bestFit="1" customWidth="1"/>
    <col min="7939" max="7939" width="11.59765625" style="262" customWidth="1"/>
    <col min="7940" max="7940" width="10.69921875" style="262" customWidth="1"/>
    <col min="7941" max="7941" width="11.59765625" style="262" bestFit="1" customWidth="1"/>
    <col min="7942" max="7942" width="9.59765625" style="262" bestFit="1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33.59765625" style="262" customWidth="1"/>
    <col min="8194" max="8194" width="35.59765625" style="262" bestFit="1" customWidth="1"/>
    <col min="8195" max="8195" width="11.59765625" style="262" customWidth="1"/>
    <col min="8196" max="8196" width="10.69921875" style="262" customWidth="1"/>
    <col min="8197" max="8197" width="11.59765625" style="262" bestFit="1" customWidth="1"/>
    <col min="8198" max="8198" width="9.59765625" style="262" bestFit="1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33.59765625" style="262" customWidth="1"/>
    <col min="8450" max="8450" width="35.59765625" style="262" bestFit="1" customWidth="1"/>
    <col min="8451" max="8451" width="11.59765625" style="262" customWidth="1"/>
    <col min="8452" max="8452" width="10.69921875" style="262" customWidth="1"/>
    <col min="8453" max="8453" width="11.59765625" style="262" bestFit="1" customWidth="1"/>
    <col min="8454" max="8454" width="9.59765625" style="262" bestFit="1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33.59765625" style="262" customWidth="1"/>
    <col min="8706" max="8706" width="35.59765625" style="262" bestFit="1" customWidth="1"/>
    <col min="8707" max="8707" width="11.59765625" style="262" customWidth="1"/>
    <col min="8708" max="8708" width="10.69921875" style="262" customWidth="1"/>
    <col min="8709" max="8709" width="11.59765625" style="262" bestFit="1" customWidth="1"/>
    <col min="8710" max="8710" width="9.59765625" style="262" bestFit="1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33.59765625" style="262" customWidth="1"/>
    <col min="8962" max="8962" width="35.59765625" style="262" bestFit="1" customWidth="1"/>
    <col min="8963" max="8963" width="11.59765625" style="262" customWidth="1"/>
    <col min="8964" max="8964" width="10.69921875" style="262" customWidth="1"/>
    <col min="8965" max="8965" width="11.59765625" style="262" bestFit="1" customWidth="1"/>
    <col min="8966" max="8966" width="9.59765625" style="262" bestFit="1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33.59765625" style="262" customWidth="1"/>
    <col min="9218" max="9218" width="35.59765625" style="262" bestFit="1" customWidth="1"/>
    <col min="9219" max="9219" width="11.59765625" style="262" customWidth="1"/>
    <col min="9220" max="9220" width="10.69921875" style="262" customWidth="1"/>
    <col min="9221" max="9221" width="11.59765625" style="262" bestFit="1" customWidth="1"/>
    <col min="9222" max="9222" width="9.59765625" style="262" bestFit="1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33.59765625" style="262" customWidth="1"/>
    <col min="9474" max="9474" width="35.59765625" style="262" bestFit="1" customWidth="1"/>
    <col min="9475" max="9475" width="11.59765625" style="262" customWidth="1"/>
    <col min="9476" max="9476" width="10.69921875" style="262" customWidth="1"/>
    <col min="9477" max="9477" width="11.59765625" style="262" bestFit="1" customWidth="1"/>
    <col min="9478" max="9478" width="9.59765625" style="262" bestFit="1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33.59765625" style="262" customWidth="1"/>
    <col min="9730" max="9730" width="35.59765625" style="262" bestFit="1" customWidth="1"/>
    <col min="9731" max="9731" width="11.59765625" style="262" customWidth="1"/>
    <col min="9732" max="9732" width="10.69921875" style="262" customWidth="1"/>
    <col min="9733" max="9733" width="11.59765625" style="262" bestFit="1" customWidth="1"/>
    <col min="9734" max="9734" width="9.59765625" style="262" bestFit="1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33.59765625" style="262" customWidth="1"/>
    <col min="9986" max="9986" width="35.59765625" style="262" bestFit="1" customWidth="1"/>
    <col min="9987" max="9987" width="11.59765625" style="262" customWidth="1"/>
    <col min="9988" max="9988" width="10.69921875" style="262" customWidth="1"/>
    <col min="9989" max="9989" width="11.59765625" style="262" bestFit="1" customWidth="1"/>
    <col min="9990" max="9990" width="9.59765625" style="262" bestFit="1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33.59765625" style="262" customWidth="1"/>
    <col min="10242" max="10242" width="35.59765625" style="262" bestFit="1" customWidth="1"/>
    <col min="10243" max="10243" width="11.59765625" style="262" customWidth="1"/>
    <col min="10244" max="10244" width="10.69921875" style="262" customWidth="1"/>
    <col min="10245" max="10245" width="11.59765625" style="262" bestFit="1" customWidth="1"/>
    <col min="10246" max="10246" width="9.59765625" style="262" bestFit="1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33.59765625" style="262" customWidth="1"/>
    <col min="10498" max="10498" width="35.59765625" style="262" bestFit="1" customWidth="1"/>
    <col min="10499" max="10499" width="11.59765625" style="262" customWidth="1"/>
    <col min="10500" max="10500" width="10.69921875" style="262" customWidth="1"/>
    <col min="10501" max="10501" width="11.59765625" style="262" bestFit="1" customWidth="1"/>
    <col min="10502" max="10502" width="9.59765625" style="262" bestFit="1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33.59765625" style="262" customWidth="1"/>
    <col min="10754" max="10754" width="35.59765625" style="262" bestFit="1" customWidth="1"/>
    <col min="10755" max="10755" width="11.59765625" style="262" customWidth="1"/>
    <col min="10756" max="10756" width="10.69921875" style="262" customWidth="1"/>
    <col min="10757" max="10757" width="11.59765625" style="262" bestFit="1" customWidth="1"/>
    <col min="10758" max="10758" width="9.59765625" style="262" bestFit="1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33.59765625" style="262" customWidth="1"/>
    <col min="11010" max="11010" width="35.59765625" style="262" bestFit="1" customWidth="1"/>
    <col min="11011" max="11011" width="11.59765625" style="262" customWidth="1"/>
    <col min="11012" max="11012" width="10.69921875" style="262" customWidth="1"/>
    <col min="11013" max="11013" width="11.59765625" style="262" bestFit="1" customWidth="1"/>
    <col min="11014" max="11014" width="9.59765625" style="262" bestFit="1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33.59765625" style="262" customWidth="1"/>
    <col min="11266" max="11266" width="35.59765625" style="262" bestFit="1" customWidth="1"/>
    <col min="11267" max="11267" width="11.59765625" style="262" customWidth="1"/>
    <col min="11268" max="11268" width="10.69921875" style="262" customWidth="1"/>
    <col min="11269" max="11269" width="11.59765625" style="262" bestFit="1" customWidth="1"/>
    <col min="11270" max="11270" width="9.59765625" style="262" bestFit="1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33.59765625" style="262" customWidth="1"/>
    <col min="11522" max="11522" width="35.59765625" style="262" bestFit="1" customWidth="1"/>
    <col min="11523" max="11523" width="11.59765625" style="262" customWidth="1"/>
    <col min="11524" max="11524" width="10.69921875" style="262" customWidth="1"/>
    <col min="11525" max="11525" width="11.59765625" style="262" bestFit="1" customWidth="1"/>
    <col min="11526" max="11526" width="9.59765625" style="262" bestFit="1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33.59765625" style="262" customWidth="1"/>
    <col min="11778" max="11778" width="35.59765625" style="262" bestFit="1" customWidth="1"/>
    <col min="11779" max="11779" width="11.59765625" style="262" customWidth="1"/>
    <col min="11780" max="11780" width="10.69921875" style="262" customWidth="1"/>
    <col min="11781" max="11781" width="11.59765625" style="262" bestFit="1" customWidth="1"/>
    <col min="11782" max="11782" width="9.59765625" style="262" bestFit="1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33.59765625" style="262" customWidth="1"/>
    <col min="12034" max="12034" width="35.59765625" style="262" bestFit="1" customWidth="1"/>
    <col min="12035" max="12035" width="11.59765625" style="262" customWidth="1"/>
    <col min="12036" max="12036" width="10.69921875" style="262" customWidth="1"/>
    <col min="12037" max="12037" width="11.59765625" style="262" bestFit="1" customWidth="1"/>
    <col min="12038" max="12038" width="9.59765625" style="262" bestFit="1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33.59765625" style="262" customWidth="1"/>
    <col min="12290" max="12290" width="35.59765625" style="262" bestFit="1" customWidth="1"/>
    <col min="12291" max="12291" width="11.59765625" style="262" customWidth="1"/>
    <col min="12292" max="12292" width="10.69921875" style="262" customWidth="1"/>
    <col min="12293" max="12293" width="11.59765625" style="262" bestFit="1" customWidth="1"/>
    <col min="12294" max="12294" width="9.59765625" style="262" bestFit="1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33.59765625" style="262" customWidth="1"/>
    <col min="12546" max="12546" width="35.59765625" style="262" bestFit="1" customWidth="1"/>
    <col min="12547" max="12547" width="11.59765625" style="262" customWidth="1"/>
    <col min="12548" max="12548" width="10.69921875" style="262" customWidth="1"/>
    <col min="12549" max="12549" width="11.59765625" style="262" bestFit="1" customWidth="1"/>
    <col min="12550" max="12550" width="9.59765625" style="262" bestFit="1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33.59765625" style="262" customWidth="1"/>
    <col min="12802" max="12802" width="35.59765625" style="262" bestFit="1" customWidth="1"/>
    <col min="12803" max="12803" width="11.59765625" style="262" customWidth="1"/>
    <col min="12804" max="12804" width="10.69921875" style="262" customWidth="1"/>
    <col min="12805" max="12805" width="11.59765625" style="262" bestFit="1" customWidth="1"/>
    <col min="12806" max="12806" width="9.59765625" style="262" bestFit="1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33.59765625" style="262" customWidth="1"/>
    <col min="13058" max="13058" width="35.59765625" style="262" bestFit="1" customWidth="1"/>
    <col min="13059" max="13059" width="11.59765625" style="262" customWidth="1"/>
    <col min="13060" max="13060" width="10.69921875" style="262" customWidth="1"/>
    <col min="13061" max="13061" width="11.59765625" style="262" bestFit="1" customWidth="1"/>
    <col min="13062" max="13062" width="9.59765625" style="262" bestFit="1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33.59765625" style="262" customWidth="1"/>
    <col min="13314" max="13314" width="35.59765625" style="262" bestFit="1" customWidth="1"/>
    <col min="13315" max="13315" width="11.59765625" style="262" customWidth="1"/>
    <col min="13316" max="13316" width="10.69921875" style="262" customWidth="1"/>
    <col min="13317" max="13317" width="11.59765625" style="262" bestFit="1" customWidth="1"/>
    <col min="13318" max="13318" width="9.59765625" style="262" bestFit="1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33.59765625" style="262" customWidth="1"/>
    <col min="13570" max="13570" width="35.59765625" style="262" bestFit="1" customWidth="1"/>
    <col min="13571" max="13571" width="11.59765625" style="262" customWidth="1"/>
    <col min="13572" max="13572" width="10.69921875" style="262" customWidth="1"/>
    <col min="13573" max="13573" width="11.59765625" style="262" bestFit="1" customWidth="1"/>
    <col min="13574" max="13574" width="9.59765625" style="262" bestFit="1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33.59765625" style="262" customWidth="1"/>
    <col min="13826" max="13826" width="35.59765625" style="262" bestFit="1" customWidth="1"/>
    <col min="13827" max="13827" width="11.59765625" style="262" customWidth="1"/>
    <col min="13828" max="13828" width="10.69921875" style="262" customWidth="1"/>
    <col min="13829" max="13829" width="11.59765625" style="262" bestFit="1" customWidth="1"/>
    <col min="13830" max="13830" width="9.59765625" style="262" bestFit="1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33.59765625" style="262" customWidth="1"/>
    <col min="14082" max="14082" width="35.59765625" style="262" bestFit="1" customWidth="1"/>
    <col min="14083" max="14083" width="11.59765625" style="262" customWidth="1"/>
    <col min="14084" max="14084" width="10.69921875" style="262" customWidth="1"/>
    <col min="14085" max="14085" width="11.59765625" style="262" bestFit="1" customWidth="1"/>
    <col min="14086" max="14086" width="9.59765625" style="262" bestFit="1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33.59765625" style="262" customWidth="1"/>
    <col min="14338" max="14338" width="35.59765625" style="262" bestFit="1" customWidth="1"/>
    <col min="14339" max="14339" width="11.59765625" style="262" customWidth="1"/>
    <col min="14340" max="14340" width="10.69921875" style="262" customWidth="1"/>
    <col min="14341" max="14341" width="11.59765625" style="262" bestFit="1" customWidth="1"/>
    <col min="14342" max="14342" width="9.59765625" style="262" bestFit="1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33.59765625" style="262" customWidth="1"/>
    <col min="14594" max="14594" width="35.59765625" style="262" bestFit="1" customWidth="1"/>
    <col min="14595" max="14595" width="11.59765625" style="262" customWidth="1"/>
    <col min="14596" max="14596" width="10.69921875" style="262" customWidth="1"/>
    <col min="14597" max="14597" width="11.59765625" style="262" bestFit="1" customWidth="1"/>
    <col min="14598" max="14598" width="9.59765625" style="262" bestFit="1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33.59765625" style="262" customWidth="1"/>
    <col min="14850" max="14850" width="35.59765625" style="262" bestFit="1" customWidth="1"/>
    <col min="14851" max="14851" width="11.59765625" style="262" customWidth="1"/>
    <col min="14852" max="14852" width="10.69921875" style="262" customWidth="1"/>
    <col min="14853" max="14853" width="11.59765625" style="262" bestFit="1" customWidth="1"/>
    <col min="14854" max="14854" width="9.59765625" style="262" bestFit="1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33.59765625" style="262" customWidth="1"/>
    <col min="15106" max="15106" width="35.59765625" style="262" bestFit="1" customWidth="1"/>
    <col min="15107" max="15107" width="11.59765625" style="262" customWidth="1"/>
    <col min="15108" max="15108" width="10.69921875" style="262" customWidth="1"/>
    <col min="15109" max="15109" width="11.59765625" style="262" bestFit="1" customWidth="1"/>
    <col min="15110" max="15110" width="9.59765625" style="262" bestFit="1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33.59765625" style="262" customWidth="1"/>
    <col min="15362" max="15362" width="35.59765625" style="262" bestFit="1" customWidth="1"/>
    <col min="15363" max="15363" width="11.59765625" style="262" customWidth="1"/>
    <col min="15364" max="15364" width="10.69921875" style="262" customWidth="1"/>
    <col min="15365" max="15365" width="11.59765625" style="262" bestFit="1" customWidth="1"/>
    <col min="15366" max="15366" width="9.59765625" style="262" bestFit="1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33.59765625" style="262" customWidth="1"/>
    <col min="15618" max="15618" width="35.59765625" style="262" bestFit="1" customWidth="1"/>
    <col min="15619" max="15619" width="11.59765625" style="262" customWidth="1"/>
    <col min="15620" max="15620" width="10.69921875" style="262" customWidth="1"/>
    <col min="15621" max="15621" width="11.59765625" style="262" bestFit="1" customWidth="1"/>
    <col min="15622" max="15622" width="9.59765625" style="262" bestFit="1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33.59765625" style="262" customWidth="1"/>
    <col min="15874" max="15874" width="35.59765625" style="262" bestFit="1" customWidth="1"/>
    <col min="15875" max="15875" width="11.59765625" style="262" customWidth="1"/>
    <col min="15876" max="15876" width="10.69921875" style="262" customWidth="1"/>
    <col min="15877" max="15877" width="11.59765625" style="262" bestFit="1" customWidth="1"/>
    <col min="15878" max="15878" width="9.59765625" style="262" bestFit="1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33.59765625" style="262" customWidth="1"/>
    <col min="16130" max="16130" width="35.59765625" style="262" bestFit="1" customWidth="1"/>
    <col min="16131" max="16131" width="11.59765625" style="262" customWidth="1"/>
    <col min="16132" max="16132" width="10.69921875" style="262" customWidth="1"/>
    <col min="16133" max="16133" width="11.59765625" style="262" bestFit="1" customWidth="1"/>
    <col min="16134" max="16134" width="9.59765625" style="262" bestFit="1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>
        <v>43282</v>
      </c>
    </row>
    <row r="3" spans="1:8" ht="15.7" customHeight="1" x14ac:dyDescent="0.35">
      <c r="B3" s="264"/>
    </row>
    <row r="4" spans="1:8" ht="15" customHeight="1" x14ac:dyDescent="0.35">
      <c r="A4" s="267" t="s">
        <v>1252</v>
      </c>
      <c r="C4" s="268" t="s">
        <v>201</v>
      </c>
      <c r="D4" s="268" t="s">
        <v>202</v>
      </c>
      <c r="E4" s="268" t="s">
        <v>203</v>
      </c>
      <c r="F4" s="269" t="s">
        <v>435</v>
      </c>
    </row>
    <row r="5" spans="1:8" ht="14.4" customHeight="1" x14ac:dyDescent="0.35">
      <c r="A5" s="270" t="s">
        <v>3</v>
      </c>
      <c r="B5" s="262" t="s">
        <v>4</v>
      </c>
      <c r="C5" s="271">
        <v>600</v>
      </c>
      <c r="D5" s="271"/>
      <c r="E5" s="271">
        <v>600</v>
      </c>
      <c r="F5" s="266" t="s">
        <v>5</v>
      </c>
    </row>
    <row r="6" spans="1:8" ht="14.4" customHeight="1" x14ac:dyDescent="0.35">
      <c r="A6" s="270" t="s">
        <v>1113</v>
      </c>
      <c r="B6" s="262" t="s">
        <v>1253</v>
      </c>
      <c r="C6" s="271">
        <v>15.67</v>
      </c>
      <c r="D6" s="271">
        <v>3.13</v>
      </c>
      <c r="E6" s="272">
        <v>18.8</v>
      </c>
      <c r="F6" s="266" t="s">
        <v>5</v>
      </c>
      <c r="G6" s="273"/>
    </row>
    <row r="7" spans="1:8" ht="14.4" customHeight="1" x14ac:dyDescent="0.35">
      <c r="A7" s="270" t="s">
        <v>1113</v>
      </c>
      <c r="B7" s="262" t="s">
        <v>1253</v>
      </c>
      <c r="C7" s="271">
        <v>43.61</v>
      </c>
      <c r="D7" s="271">
        <v>8.7200000000000006</v>
      </c>
      <c r="E7" s="272">
        <v>52.33</v>
      </c>
      <c r="F7" s="266" t="s">
        <v>5</v>
      </c>
      <c r="G7" s="273"/>
    </row>
    <row r="8" spans="1:8" ht="14.4" customHeight="1" x14ac:dyDescent="0.35">
      <c r="A8" s="270" t="s">
        <v>8</v>
      </c>
      <c r="B8" s="262" t="s">
        <v>1254</v>
      </c>
      <c r="C8" s="274">
        <v>15</v>
      </c>
      <c r="D8" s="274">
        <v>3</v>
      </c>
      <c r="E8" s="274">
        <v>18</v>
      </c>
      <c r="F8" s="266" t="s">
        <v>5</v>
      </c>
      <c r="G8" s="273"/>
    </row>
    <row r="9" spans="1:8" ht="14.4" customHeight="1" x14ac:dyDescent="0.35">
      <c r="A9" s="270" t="s">
        <v>1123</v>
      </c>
      <c r="B9" s="262" t="s">
        <v>1255</v>
      </c>
      <c r="C9" s="274">
        <v>27.59</v>
      </c>
      <c r="D9" s="274">
        <v>5.52</v>
      </c>
      <c r="E9" s="274">
        <v>33.11</v>
      </c>
      <c r="F9" s="266">
        <v>108885</v>
      </c>
      <c r="G9" s="273"/>
    </row>
    <row r="10" spans="1:8" ht="14.4" customHeight="1" x14ac:dyDescent="0.35">
      <c r="A10" s="270" t="s">
        <v>831</v>
      </c>
      <c r="B10" s="262" t="s">
        <v>1256</v>
      </c>
      <c r="C10" s="274">
        <v>263</v>
      </c>
      <c r="D10" s="274">
        <v>52.6</v>
      </c>
      <c r="E10" s="274">
        <v>315.60000000000002</v>
      </c>
      <c r="F10" s="266">
        <v>108886</v>
      </c>
      <c r="G10" s="273"/>
    </row>
    <row r="11" spans="1:8" ht="30.7" customHeight="1" x14ac:dyDescent="0.35">
      <c r="A11" s="270" t="s">
        <v>1257</v>
      </c>
      <c r="B11" s="275" t="s">
        <v>1258</v>
      </c>
      <c r="C11" s="274">
        <v>497</v>
      </c>
      <c r="D11" s="274">
        <v>99.4</v>
      </c>
      <c r="E11" s="274">
        <v>596.4</v>
      </c>
      <c r="F11" s="266">
        <v>108887</v>
      </c>
      <c r="G11" s="273"/>
    </row>
    <row r="12" spans="1:8" ht="12.85" customHeight="1" x14ac:dyDescent="0.35">
      <c r="C12" s="276">
        <f>SUM(C5:C11)</f>
        <v>1461.87</v>
      </c>
      <c r="D12" s="276">
        <f>SUM(D5:D11)</f>
        <v>172.37</v>
      </c>
      <c r="E12" s="276">
        <f>SUM(E5:E11)</f>
        <v>1634.2400000000002</v>
      </c>
      <c r="H12" s="262" t="s">
        <v>10</v>
      </c>
    </row>
    <row r="13" spans="1:8" x14ac:dyDescent="0.35">
      <c r="A13" s="267" t="s">
        <v>1259</v>
      </c>
      <c r="C13" s="277"/>
      <c r="D13" s="277"/>
      <c r="E13" s="277"/>
    </row>
    <row r="14" spans="1:8" x14ac:dyDescent="0.35">
      <c r="A14" s="270" t="s">
        <v>80</v>
      </c>
      <c r="B14" s="262" t="s">
        <v>721</v>
      </c>
      <c r="C14" s="277">
        <v>97.5</v>
      </c>
      <c r="D14" s="277"/>
      <c r="E14" s="277">
        <v>97.5</v>
      </c>
      <c r="F14" s="266" t="s">
        <v>1260</v>
      </c>
    </row>
    <row r="15" spans="1:8" x14ac:dyDescent="0.35">
      <c r="A15" s="270" t="s">
        <v>12</v>
      </c>
      <c r="B15" s="262" t="s">
        <v>13</v>
      </c>
      <c r="C15" s="278">
        <v>8.31</v>
      </c>
      <c r="D15" s="278"/>
      <c r="E15" s="278">
        <v>8.31</v>
      </c>
      <c r="F15" s="266" t="s">
        <v>5</v>
      </c>
      <c r="G15" s="273"/>
    </row>
    <row r="16" spans="1:8" x14ac:dyDescent="0.35">
      <c r="A16" s="262" t="s">
        <v>18</v>
      </c>
      <c r="B16" s="262" t="s">
        <v>19</v>
      </c>
      <c r="C16" s="279">
        <v>81.37</v>
      </c>
      <c r="D16" s="279">
        <v>16.27</v>
      </c>
      <c r="E16" s="279">
        <f>SUM(C16:D16)</f>
        <v>97.64</v>
      </c>
      <c r="F16" s="280" t="s">
        <v>5</v>
      </c>
    </row>
    <row r="17" spans="1:7" x14ac:dyDescent="0.35">
      <c r="A17" s="262" t="s">
        <v>8</v>
      </c>
      <c r="B17" s="262" t="s">
        <v>1261</v>
      </c>
      <c r="C17" s="278">
        <v>74.260000000000005</v>
      </c>
      <c r="D17" s="278">
        <v>14.85</v>
      </c>
      <c r="E17" s="278">
        <v>89.11</v>
      </c>
      <c r="F17" s="280" t="s">
        <v>5</v>
      </c>
      <c r="G17" s="273"/>
    </row>
    <row r="18" spans="1:7" x14ac:dyDescent="0.35">
      <c r="A18" s="270" t="s">
        <v>27</v>
      </c>
      <c r="B18" s="262" t="s">
        <v>28</v>
      </c>
      <c r="C18" s="277">
        <v>58.74</v>
      </c>
      <c r="D18" s="277"/>
      <c r="E18" s="277">
        <v>58.74</v>
      </c>
      <c r="F18" s="266" t="s">
        <v>1262</v>
      </c>
      <c r="G18" s="273"/>
    </row>
    <row r="19" spans="1:7" x14ac:dyDescent="0.35">
      <c r="A19" s="270" t="s">
        <v>1263</v>
      </c>
      <c r="B19" s="262" t="s">
        <v>1264</v>
      </c>
      <c r="C19" s="277">
        <v>5.84</v>
      </c>
      <c r="D19" s="277">
        <v>1.17</v>
      </c>
      <c r="E19" s="277">
        <v>7.01</v>
      </c>
      <c r="F19" s="266">
        <v>108888</v>
      </c>
      <c r="G19" s="273"/>
    </row>
    <row r="20" spans="1:7" x14ac:dyDescent="0.35">
      <c r="A20" s="270" t="s">
        <v>1123</v>
      </c>
      <c r="B20" s="262" t="s">
        <v>659</v>
      </c>
      <c r="C20" s="277">
        <v>36.130000000000003</v>
      </c>
      <c r="D20" s="277">
        <v>7.23</v>
      </c>
      <c r="E20" s="277">
        <v>43.36</v>
      </c>
      <c r="F20" s="266">
        <v>108885</v>
      </c>
      <c r="G20" s="273"/>
    </row>
    <row r="21" spans="1:7" x14ac:dyDescent="0.35">
      <c r="A21" s="270" t="s">
        <v>660</v>
      </c>
      <c r="B21" s="262" t="s">
        <v>131</v>
      </c>
      <c r="C21" s="277">
        <v>35.97</v>
      </c>
      <c r="D21" s="277">
        <v>7.19</v>
      </c>
      <c r="E21" s="277">
        <v>43.16</v>
      </c>
      <c r="F21" s="266" t="s">
        <v>1265</v>
      </c>
      <c r="G21" s="273"/>
    </row>
    <row r="22" spans="1:7" x14ac:dyDescent="0.35">
      <c r="A22" s="270" t="s">
        <v>1266</v>
      </c>
      <c r="B22" s="262" t="s">
        <v>1267</v>
      </c>
      <c r="C22" s="277">
        <v>880</v>
      </c>
      <c r="D22" s="277">
        <v>176</v>
      </c>
      <c r="E22" s="277">
        <v>1056</v>
      </c>
      <c r="F22" s="266" t="s">
        <v>1268</v>
      </c>
      <c r="G22" s="273"/>
    </row>
    <row r="23" spans="1:7" x14ac:dyDescent="0.35">
      <c r="A23" s="270" t="s">
        <v>1126</v>
      </c>
      <c r="B23" s="262" t="s">
        <v>652</v>
      </c>
      <c r="C23" s="277">
        <v>28.76</v>
      </c>
      <c r="D23" s="277">
        <v>5.76</v>
      </c>
      <c r="E23" s="277">
        <v>34.520000000000003</v>
      </c>
      <c r="F23" s="266">
        <v>108889</v>
      </c>
      <c r="G23" s="273"/>
    </row>
    <row r="24" spans="1:7" x14ac:dyDescent="0.35">
      <c r="A24" s="270" t="s">
        <v>1269</v>
      </c>
      <c r="B24" s="262" t="s">
        <v>1270</v>
      </c>
      <c r="C24" s="277">
        <v>355</v>
      </c>
      <c r="D24" s="277">
        <v>71</v>
      </c>
      <c r="E24" s="277">
        <v>426</v>
      </c>
      <c r="F24" s="266">
        <v>108904</v>
      </c>
      <c r="G24" s="273"/>
    </row>
    <row r="25" spans="1:7" x14ac:dyDescent="0.35">
      <c r="A25" s="270" t="s">
        <v>1271</v>
      </c>
      <c r="B25" s="262" t="s">
        <v>1272</v>
      </c>
      <c r="C25" s="277">
        <v>50</v>
      </c>
      <c r="D25" s="277">
        <v>10</v>
      </c>
      <c r="E25" s="277">
        <v>60</v>
      </c>
      <c r="F25" s="266">
        <v>108890</v>
      </c>
      <c r="G25" s="273"/>
    </row>
    <row r="26" spans="1:7" x14ac:dyDescent="0.35">
      <c r="C26" s="276">
        <f>SUM(C14:C25)</f>
        <v>1711.8799999999999</v>
      </c>
      <c r="D26" s="276">
        <f>SUM(D14:D25)</f>
        <v>309.46999999999997</v>
      </c>
      <c r="E26" s="276">
        <f>SUM(E14:E25)</f>
        <v>2021.35</v>
      </c>
      <c r="G26" s="273"/>
    </row>
    <row r="27" spans="1:7" x14ac:dyDescent="0.35">
      <c r="A27" s="267" t="s">
        <v>1273</v>
      </c>
      <c r="C27" s="277"/>
      <c r="D27" s="277"/>
      <c r="E27" s="277"/>
    </row>
    <row r="28" spans="1:7" x14ac:dyDescent="0.35">
      <c r="A28" s="270" t="s">
        <v>3</v>
      </c>
      <c r="B28" s="262" t="s">
        <v>4</v>
      </c>
      <c r="C28" s="277">
        <v>456</v>
      </c>
      <c r="D28" s="277"/>
      <c r="E28" s="277">
        <v>456</v>
      </c>
      <c r="F28" s="266" t="s">
        <v>5</v>
      </c>
    </row>
    <row r="29" spans="1:7" x14ac:dyDescent="0.35">
      <c r="A29" s="270" t="s">
        <v>656</v>
      </c>
      <c r="B29" s="262" t="s">
        <v>655</v>
      </c>
      <c r="C29" s="277">
        <v>29.6</v>
      </c>
      <c r="D29" s="277"/>
      <c r="E29" s="277">
        <v>29.6</v>
      </c>
      <c r="F29" s="266">
        <v>108891</v>
      </c>
    </row>
    <row r="30" spans="1:7" x14ac:dyDescent="0.35">
      <c r="A30" s="270" t="s">
        <v>1113</v>
      </c>
      <c r="B30" s="262" t="s">
        <v>1274</v>
      </c>
      <c r="C30" s="277">
        <v>71.709999999999994</v>
      </c>
      <c r="D30" s="277">
        <v>14.34</v>
      </c>
      <c r="E30" s="281">
        <v>86.05</v>
      </c>
      <c r="F30" s="266" t="s">
        <v>5</v>
      </c>
    </row>
    <row r="31" spans="1:7" x14ac:dyDescent="0.35">
      <c r="A31" s="270" t="s">
        <v>681</v>
      </c>
      <c r="B31" s="282" t="s">
        <v>1275</v>
      </c>
      <c r="C31" s="278">
        <v>41.17</v>
      </c>
      <c r="D31" s="278">
        <v>2.06</v>
      </c>
      <c r="E31" s="278">
        <v>43.23</v>
      </c>
      <c r="F31" s="266">
        <v>108892</v>
      </c>
    </row>
    <row r="32" spans="1:7" x14ac:dyDescent="0.35">
      <c r="A32" s="270" t="s">
        <v>877</v>
      </c>
      <c r="B32" s="282" t="s">
        <v>878</v>
      </c>
      <c r="C32" s="278">
        <v>281</v>
      </c>
      <c r="D32" s="278"/>
      <c r="E32" s="278">
        <v>281</v>
      </c>
      <c r="F32" s="266">
        <v>108893</v>
      </c>
    </row>
    <row r="33" spans="1:7" x14ac:dyDescent="0.35">
      <c r="A33" s="270" t="s">
        <v>1276</v>
      </c>
      <c r="B33" s="282" t="s">
        <v>1277</v>
      </c>
      <c r="C33" s="278">
        <v>250</v>
      </c>
      <c r="D33" s="278"/>
      <c r="E33" s="278">
        <v>250</v>
      </c>
      <c r="F33" s="266">
        <v>108894</v>
      </c>
    </row>
    <row r="34" spans="1:7" x14ac:dyDescent="0.35">
      <c r="A34" s="270" t="s">
        <v>881</v>
      </c>
      <c r="B34" s="282" t="s">
        <v>1122</v>
      </c>
      <c r="C34" s="278">
        <v>10</v>
      </c>
      <c r="D34" s="278">
        <v>2</v>
      </c>
      <c r="E34" s="278">
        <v>12</v>
      </c>
      <c r="F34" s="266" t="s">
        <v>5</v>
      </c>
    </row>
    <row r="35" spans="1:7" x14ac:dyDescent="0.35">
      <c r="A35" s="283"/>
      <c r="B35" s="284"/>
      <c r="C35" s="276">
        <f>SUM(C28:C34)</f>
        <v>1139.48</v>
      </c>
      <c r="D35" s="276">
        <f>SUM(D28:D34)</f>
        <v>18.399999999999999</v>
      </c>
      <c r="E35" s="276">
        <f>SUM(E28:E34)</f>
        <v>1157.8800000000001</v>
      </c>
      <c r="F35" s="285"/>
    </row>
    <row r="36" spans="1:7" x14ac:dyDescent="0.35">
      <c r="A36" s="283"/>
      <c r="B36" s="284"/>
      <c r="C36" s="286"/>
      <c r="D36" s="286"/>
      <c r="E36" s="286"/>
      <c r="F36" s="285"/>
    </row>
    <row r="37" spans="1:7" x14ac:dyDescent="0.35">
      <c r="A37" s="267" t="s">
        <v>1278</v>
      </c>
      <c r="C37" s="277"/>
      <c r="D37" s="277"/>
      <c r="E37" s="277"/>
      <c r="G37" s="273"/>
    </row>
    <row r="38" spans="1:7" x14ac:dyDescent="0.35">
      <c r="A38" s="270" t="s">
        <v>3</v>
      </c>
      <c r="B38" s="262" t="s">
        <v>4</v>
      </c>
      <c r="C38" s="277">
        <v>187</v>
      </c>
      <c r="D38" s="277"/>
      <c r="E38" s="277">
        <v>187</v>
      </c>
      <c r="F38" s="266" t="s">
        <v>5</v>
      </c>
    </row>
    <row r="39" spans="1:7" x14ac:dyDescent="0.35">
      <c r="A39" s="270" t="s">
        <v>1094</v>
      </c>
      <c r="B39" s="262" t="s">
        <v>1134</v>
      </c>
      <c r="C39" s="274">
        <v>520</v>
      </c>
      <c r="D39" s="274">
        <v>104</v>
      </c>
      <c r="E39" s="274">
        <v>624</v>
      </c>
      <c r="F39" s="287">
        <v>108896</v>
      </c>
      <c r="G39" s="273"/>
    </row>
    <row r="40" spans="1:7" x14ac:dyDescent="0.35">
      <c r="A40" s="270" t="s">
        <v>1113</v>
      </c>
      <c r="B40" s="262" t="s">
        <v>1253</v>
      </c>
      <c r="C40" s="274">
        <v>71.709999999999994</v>
      </c>
      <c r="D40" s="274">
        <v>14.34</v>
      </c>
      <c r="E40" s="274">
        <v>86.05</v>
      </c>
      <c r="F40" s="287" t="s">
        <v>5</v>
      </c>
      <c r="G40" s="273"/>
    </row>
    <row r="41" spans="1:7" x14ac:dyDescent="0.35">
      <c r="A41" s="270" t="s">
        <v>681</v>
      </c>
      <c r="B41" s="262" t="s">
        <v>1279</v>
      </c>
      <c r="C41" s="274">
        <v>42.76</v>
      </c>
      <c r="D41" s="274">
        <v>2.14</v>
      </c>
      <c r="E41" s="274">
        <v>44.9</v>
      </c>
      <c r="F41" s="266">
        <v>108892</v>
      </c>
      <c r="G41" s="273"/>
    </row>
    <row r="42" spans="1:7" x14ac:dyDescent="0.35">
      <c r="A42" s="270" t="s">
        <v>727</v>
      </c>
      <c r="B42" s="262" t="s">
        <v>1280</v>
      </c>
      <c r="C42" s="274">
        <v>98.12</v>
      </c>
      <c r="D42" s="274"/>
      <c r="E42" s="274">
        <v>98.12</v>
      </c>
      <c r="F42" s="266">
        <v>108899</v>
      </c>
      <c r="G42" s="273"/>
    </row>
    <row r="43" spans="1:7" x14ac:dyDescent="0.35">
      <c r="A43" s="288"/>
      <c r="B43" s="283"/>
      <c r="C43" s="276">
        <f>SUM(C38:C42)</f>
        <v>919.59</v>
      </c>
      <c r="D43" s="276">
        <f>SUM(D38:D42)</f>
        <v>120.48</v>
      </c>
      <c r="E43" s="276">
        <f>SUM(E38:E42)</f>
        <v>1040.07</v>
      </c>
      <c r="G43" s="273"/>
    </row>
    <row r="44" spans="1:7" x14ac:dyDescent="0.35">
      <c r="A44" s="267" t="s">
        <v>1281</v>
      </c>
      <c r="C44" s="286"/>
      <c r="D44" s="286"/>
      <c r="E44" s="286"/>
      <c r="G44" s="273"/>
    </row>
    <row r="45" spans="1:7" x14ac:dyDescent="0.35">
      <c r="A45" s="270" t="s">
        <v>42</v>
      </c>
      <c r="B45" s="262" t="s">
        <v>1282</v>
      </c>
      <c r="C45" s="286">
        <v>28.99</v>
      </c>
      <c r="D45" s="286"/>
      <c r="E45" s="286">
        <v>28.99</v>
      </c>
      <c r="F45" s="266">
        <v>108900</v>
      </c>
      <c r="G45" s="273"/>
    </row>
    <row r="46" spans="1:7" x14ac:dyDescent="0.35">
      <c r="A46" s="267"/>
      <c r="C46" s="289">
        <f>SUM(C45)</f>
        <v>28.99</v>
      </c>
      <c r="D46" s="289"/>
      <c r="E46" s="289">
        <f>SUM(E45)</f>
        <v>28.99</v>
      </c>
      <c r="G46" s="273"/>
    </row>
    <row r="47" spans="1:7" s="283" customFormat="1" x14ac:dyDescent="0.35">
      <c r="A47" s="288"/>
      <c r="C47" s="286"/>
      <c r="D47" s="286"/>
      <c r="E47" s="286"/>
      <c r="F47" s="266"/>
      <c r="G47" s="290"/>
    </row>
    <row r="48" spans="1:7" x14ac:dyDescent="0.35">
      <c r="A48" s="267" t="s">
        <v>1283</v>
      </c>
      <c r="C48" s="286"/>
      <c r="D48" s="286"/>
      <c r="E48" s="286"/>
      <c r="G48" s="273"/>
    </row>
    <row r="49" spans="1:7" x14ac:dyDescent="0.35">
      <c r="A49" s="270" t="s">
        <v>663</v>
      </c>
      <c r="B49" s="262" t="s">
        <v>1139</v>
      </c>
      <c r="C49" s="265">
        <v>3.14</v>
      </c>
      <c r="D49" s="265">
        <v>0.63</v>
      </c>
      <c r="E49" s="265">
        <v>3.77</v>
      </c>
      <c r="F49" s="266" t="s">
        <v>52</v>
      </c>
      <c r="G49" s="273"/>
    </row>
    <row r="50" spans="1:7" x14ac:dyDescent="0.35">
      <c r="A50" s="270" t="s">
        <v>684</v>
      </c>
      <c r="B50" s="262" t="s">
        <v>1284</v>
      </c>
      <c r="C50" s="265">
        <v>162.5</v>
      </c>
      <c r="D50" s="265">
        <v>32.5</v>
      </c>
      <c r="E50" s="265">
        <v>195</v>
      </c>
      <c r="F50" s="266">
        <v>108901</v>
      </c>
      <c r="G50" s="273"/>
    </row>
    <row r="51" spans="1:7" x14ac:dyDescent="0.35">
      <c r="C51" s="276">
        <f>SUM(C49:C50)</f>
        <v>165.64</v>
      </c>
      <c r="D51" s="276">
        <f>SUM(D49:D50)</f>
        <v>33.130000000000003</v>
      </c>
      <c r="E51" s="276">
        <f>SUM(E49:E50)</f>
        <v>198.77</v>
      </c>
      <c r="G51" s="273"/>
    </row>
    <row r="52" spans="1:7" x14ac:dyDescent="0.35">
      <c r="C52" s="286"/>
      <c r="D52" s="286"/>
      <c r="E52" s="286"/>
    </row>
    <row r="53" spans="1:7" x14ac:dyDescent="0.35">
      <c r="A53" s="267" t="s">
        <v>1285</v>
      </c>
      <c r="B53" s="270"/>
    </row>
    <row r="54" spans="1:7" x14ac:dyDescent="0.35">
      <c r="A54" s="270" t="s">
        <v>3</v>
      </c>
      <c r="B54" s="270" t="s">
        <v>4</v>
      </c>
      <c r="C54" s="277">
        <v>540</v>
      </c>
      <c r="D54" s="277"/>
      <c r="E54" s="277">
        <v>540</v>
      </c>
      <c r="F54" s="266" t="s">
        <v>5</v>
      </c>
    </row>
    <row r="55" spans="1:7" x14ac:dyDescent="0.35">
      <c r="A55" s="270" t="s">
        <v>1113</v>
      </c>
      <c r="B55" s="270" t="s">
        <v>1253</v>
      </c>
      <c r="C55" s="277">
        <v>15.67</v>
      </c>
      <c r="D55" s="277">
        <v>3.14</v>
      </c>
      <c r="E55" s="277">
        <v>18.809999999999999</v>
      </c>
      <c r="F55" s="266" t="s">
        <v>5</v>
      </c>
    </row>
    <row r="56" spans="1:7" x14ac:dyDescent="0.35">
      <c r="A56" s="270" t="s">
        <v>1113</v>
      </c>
      <c r="B56" s="270" t="s">
        <v>1253</v>
      </c>
      <c r="C56" s="277">
        <v>43.62</v>
      </c>
      <c r="D56" s="277">
        <v>8.73</v>
      </c>
      <c r="E56" s="291">
        <v>52.35</v>
      </c>
      <c r="F56" s="266" t="s">
        <v>5</v>
      </c>
    </row>
    <row r="57" spans="1:7" x14ac:dyDescent="0.35">
      <c r="A57" s="270" t="s">
        <v>1094</v>
      </c>
      <c r="B57" s="270" t="s">
        <v>1286</v>
      </c>
      <c r="C57" s="277">
        <v>410</v>
      </c>
      <c r="D57" s="277">
        <v>82</v>
      </c>
      <c r="E57" s="291">
        <v>492</v>
      </c>
      <c r="F57" s="266">
        <v>108896</v>
      </c>
      <c r="G57" s="273"/>
    </row>
    <row r="58" spans="1:7" x14ac:dyDescent="0.35">
      <c r="A58" s="270" t="s">
        <v>649</v>
      </c>
      <c r="B58" s="270" t="s">
        <v>783</v>
      </c>
      <c r="C58" s="277">
        <v>11.57</v>
      </c>
      <c r="D58" s="277">
        <v>2.31</v>
      </c>
      <c r="E58" s="291">
        <v>13.88</v>
      </c>
      <c r="F58" s="266">
        <v>108885</v>
      </c>
      <c r="G58" s="273"/>
    </row>
    <row r="59" spans="1:7" x14ac:dyDescent="0.35">
      <c r="C59" s="276">
        <f>SUM(C54:C58)</f>
        <v>1020.86</v>
      </c>
      <c r="D59" s="276">
        <f>SUM(D54:D58)</f>
        <v>96.18</v>
      </c>
      <c r="E59" s="276">
        <f>SUM(E54:E58)</f>
        <v>1117.04</v>
      </c>
    </row>
    <row r="60" spans="1:7" x14ac:dyDescent="0.35">
      <c r="C60" s="277"/>
      <c r="D60" s="277"/>
      <c r="E60" s="277"/>
    </row>
    <row r="61" spans="1:7" x14ac:dyDescent="0.35">
      <c r="A61" s="267" t="s">
        <v>1287</v>
      </c>
    </row>
    <row r="62" spans="1:7" x14ac:dyDescent="0.35">
      <c r="A62" s="270" t="s">
        <v>3</v>
      </c>
      <c r="B62" s="262" t="s">
        <v>4</v>
      </c>
      <c r="C62" s="277">
        <v>178</v>
      </c>
      <c r="D62" s="277"/>
      <c r="E62" s="277">
        <v>178</v>
      </c>
      <c r="F62" s="266" t="s">
        <v>5</v>
      </c>
    </row>
    <row r="63" spans="1:7" x14ac:dyDescent="0.35">
      <c r="A63" s="270" t="s">
        <v>3</v>
      </c>
      <c r="B63" s="262" t="s">
        <v>4</v>
      </c>
      <c r="C63" s="277">
        <v>106</v>
      </c>
      <c r="D63" s="277"/>
      <c r="E63" s="277">
        <v>106</v>
      </c>
      <c r="F63" s="266" t="s">
        <v>5</v>
      </c>
      <c r="G63" s="273"/>
    </row>
    <row r="64" spans="1:7" x14ac:dyDescent="0.35">
      <c r="A64" s="270" t="s">
        <v>3</v>
      </c>
      <c r="B64" s="262" t="s">
        <v>4</v>
      </c>
      <c r="C64" s="277">
        <v>293</v>
      </c>
      <c r="D64" s="277"/>
      <c r="E64" s="277">
        <v>293</v>
      </c>
      <c r="F64" s="266" t="s">
        <v>5</v>
      </c>
      <c r="G64" s="273"/>
    </row>
    <row r="65" spans="1:7" x14ac:dyDescent="0.35">
      <c r="A65" s="270" t="s">
        <v>960</v>
      </c>
      <c r="B65" s="262" t="s">
        <v>1143</v>
      </c>
      <c r="C65" s="277">
        <v>183.4</v>
      </c>
      <c r="D65" s="277"/>
      <c r="E65" s="277">
        <v>183.4</v>
      </c>
      <c r="F65" s="266">
        <v>108902</v>
      </c>
    </row>
    <row r="66" spans="1:7" x14ac:dyDescent="0.35">
      <c r="A66" s="270" t="s">
        <v>8</v>
      </c>
      <c r="B66" s="262" t="s">
        <v>1144</v>
      </c>
      <c r="C66" s="274">
        <v>25.41</v>
      </c>
      <c r="D66" s="274">
        <v>5.08</v>
      </c>
      <c r="E66" s="274">
        <v>30.49</v>
      </c>
      <c r="F66" s="266" t="s">
        <v>52</v>
      </c>
    </row>
    <row r="67" spans="1:7" x14ac:dyDescent="0.35">
      <c r="A67" s="270" t="s">
        <v>1147</v>
      </c>
      <c r="B67" s="262" t="s">
        <v>1148</v>
      </c>
      <c r="C67" s="265">
        <v>369.12</v>
      </c>
      <c r="D67" s="265">
        <v>73.819999999999993</v>
      </c>
      <c r="E67" s="265">
        <v>442.94</v>
      </c>
      <c r="F67" s="266" t="s">
        <v>5</v>
      </c>
    </row>
    <row r="68" spans="1:7" x14ac:dyDescent="0.35">
      <c r="A68" s="270" t="s">
        <v>415</v>
      </c>
      <c r="B68" s="262" t="s">
        <v>1288</v>
      </c>
      <c r="C68" s="274">
        <v>36.94</v>
      </c>
      <c r="D68" s="274">
        <v>1.85</v>
      </c>
      <c r="E68" s="274">
        <v>38.79</v>
      </c>
      <c r="F68" s="266">
        <v>108905</v>
      </c>
    </row>
    <row r="69" spans="1:7" x14ac:dyDescent="0.35">
      <c r="A69" s="270" t="s">
        <v>1289</v>
      </c>
      <c r="B69" s="262" t="s">
        <v>1290</v>
      </c>
      <c r="C69" s="274">
        <v>9557</v>
      </c>
      <c r="D69" s="274"/>
      <c r="E69" s="274">
        <v>9557</v>
      </c>
      <c r="F69" s="266" t="s">
        <v>113</v>
      </c>
    </row>
    <row r="70" spans="1:7" x14ac:dyDescent="0.35">
      <c r="A70" s="288"/>
      <c r="B70" s="283"/>
      <c r="C70" s="276">
        <f>SUM(C62:C69)</f>
        <v>10748.869999999999</v>
      </c>
      <c r="D70" s="276">
        <f>SUM(D62:D69)</f>
        <v>80.749999999999986</v>
      </c>
      <c r="E70" s="276">
        <f>SUM(E62:E69)</f>
        <v>10829.619999999999</v>
      </c>
    </row>
    <row r="71" spans="1:7" x14ac:dyDescent="0.35">
      <c r="A71" s="288"/>
      <c r="B71" s="283"/>
      <c r="C71" s="286"/>
      <c r="D71" s="286"/>
      <c r="E71" s="286"/>
    </row>
    <row r="72" spans="1:7" x14ac:dyDescent="0.35">
      <c r="A72" s="292" t="s">
        <v>1291</v>
      </c>
      <c r="B72" s="283"/>
    </row>
    <row r="73" spans="1:7" x14ac:dyDescent="0.35">
      <c r="A73" s="288" t="s">
        <v>472</v>
      </c>
      <c r="B73" s="283" t="s">
        <v>1292</v>
      </c>
      <c r="C73" s="286">
        <v>340</v>
      </c>
      <c r="D73" s="286">
        <v>68</v>
      </c>
      <c r="E73" s="286">
        <v>408</v>
      </c>
      <c r="F73" s="266">
        <v>108903</v>
      </c>
    </row>
    <row r="74" spans="1:7" x14ac:dyDescent="0.35">
      <c r="A74" s="288" t="s">
        <v>472</v>
      </c>
      <c r="B74" s="282" t="s">
        <v>1293</v>
      </c>
      <c r="C74" s="286">
        <v>313.33</v>
      </c>
      <c r="D74" s="286">
        <v>62.673999999999999</v>
      </c>
      <c r="E74" s="286">
        <f>SUM(C74:D74)</f>
        <v>376.00399999999996</v>
      </c>
      <c r="F74" s="266">
        <v>108903</v>
      </c>
    </row>
    <row r="75" spans="1:7" x14ac:dyDescent="0.35">
      <c r="A75" s="288" t="s">
        <v>472</v>
      </c>
      <c r="B75" s="282" t="s">
        <v>1294</v>
      </c>
      <c r="C75" s="286">
        <v>2610</v>
      </c>
      <c r="D75" s="286">
        <v>522</v>
      </c>
      <c r="E75" s="286">
        <v>3132</v>
      </c>
      <c r="F75" s="266">
        <v>108903</v>
      </c>
    </row>
    <row r="76" spans="1:7" x14ac:dyDescent="0.35">
      <c r="A76" s="288"/>
      <c r="B76" s="283"/>
      <c r="C76" s="276">
        <f>SUM(C73:C75)</f>
        <v>3263.33</v>
      </c>
      <c r="D76" s="276">
        <f>SUM(D73:D75)</f>
        <v>652.67399999999998</v>
      </c>
      <c r="E76" s="276">
        <f>SUM(E73:E75)</f>
        <v>3916.0039999999999</v>
      </c>
      <c r="G76" s="273"/>
    </row>
    <row r="77" spans="1:7" x14ac:dyDescent="0.35">
      <c r="A77" s="267"/>
      <c r="B77" s="284"/>
      <c r="C77" s="277"/>
      <c r="D77" s="277"/>
      <c r="E77" s="277"/>
    </row>
    <row r="78" spans="1:7" x14ac:dyDescent="0.35">
      <c r="A78" s="293" t="s">
        <v>1295</v>
      </c>
      <c r="B78" s="293"/>
      <c r="C78" s="277"/>
      <c r="D78" s="277"/>
      <c r="E78" s="277"/>
    </row>
    <row r="79" spans="1:7" x14ac:dyDescent="0.35">
      <c r="A79" s="294" t="s">
        <v>653</v>
      </c>
      <c r="B79" s="295" t="s">
        <v>1153</v>
      </c>
      <c r="C79" s="265">
        <v>21.65</v>
      </c>
      <c r="D79" s="265">
        <v>4.33</v>
      </c>
      <c r="E79" s="265">
        <v>25.98</v>
      </c>
      <c r="F79" s="266" t="s">
        <v>5</v>
      </c>
    </row>
    <row r="80" spans="1:7" x14ac:dyDescent="0.35">
      <c r="C80" s="276">
        <f>SUM(C79:C79)</f>
        <v>21.65</v>
      </c>
      <c r="D80" s="276">
        <f>SUM(D79:D79)</f>
        <v>4.33</v>
      </c>
      <c r="E80" s="276">
        <f>SUM(E79:E79)</f>
        <v>25.98</v>
      </c>
    </row>
    <row r="81" spans="1:7" x14ac:dyDescent="0.35">
      <c r="C81" s="286"/>
      <c r="D81" s="286"/>
      <c r="E81" s="286"/>
    </row>
    <row r="82" spans="1:7" x14ac:dyDescent="0.35">
      <c r="A82" s="267" t="s">
        <v>1296</v>
      </c>
      <c r="C82" s="296"/>
      <c r="D82" s="296"/>
      <c r="E82" s="296"/>
    </row>
    <row r="83" spans="1:7" x14ac:dyDescent="0.35">
      <c r="A83" s="297" t="s">
        <v>90</v>
      </c>
      <c r="B83" s="298" t="s">
        <v>584</v>
      </c>
      <c r="C83" s="296">
        <v>12077.39</v>
      </c>
      <c r="D83" s="296"/>
      <c r="E83" s="296">
        <v>12077.39</v>
      </c>
      <c r="F83" s="299" t="s">
        <v>92</v>
      </c>
    </row>
    <row r="84" spans="1:7" x14ac:dyDescent="0.35">
      <c r="A84" s="297" t="s">
        <v>93</v>
      </c>
      <c r="B84" s="298" t="s">
        <v>585</v>
      </c>
      <c r="C84" s="296">
        <v>3826.71</v>
      </c>
      <c r="D84" s="296"/>
      <c r="E84" s="296">
        <v>3826.71</v>
      </c>
      <c r="F84" s="299">
        <v>108898</v>
      </c>
    </row>
    <row r="85" spans="1:7" x14ac:dyDescent="0.35">
      <c r="A85" s="297" t="s">
        <v>95</v>
      </c>
      <c r="B85" s="298" t="s">
        <v>586</v>
      </c>
      <c r="C85" s="286">
        <v>4383.6099999999997</v>
      </c>
      <c r="D85" s="286"/>
      <c r="E85" s="286">
        <v>4383.6099999999997</v>
      </c>
      <c r="F85" s="266">
        <v>108897</v>
      </c>
    </row>
    <row r="86" spans="1:7" x14ac:dyDescent="0.35">
      <c r="A86" s="297"/>
      <c r="B86" s="298"/>
      <c r="C86" s="300"/>
      <c r="D86" s="300"/>
      <c r="E86" s="300"/>
    </row>
    <row r="87" spans="1:7" x14ac:dyDescent="0.35">
      <c r="A87" s="297"/>
      <c r="B87" s="298"/>
      <c r="C87" s="300">
        <f>SUM(C83:C86)</f>
        <v>20287.71</v>
      </c>
      <c r="D87" s="300"/>
      <c r="E87" s="300">
        <f>SUM(E83:E86)</f>
        <v>20287.71</v>
      </c>
    </row>
    <row r="88" spans="1:7" x14ac:dyDescent="0.35">
      <c r="C88" s="300"/>
      <c r="D88" s="300"/>
      <c r="E88" s="300"/>
    </row>
    <row r="89" spans="1:7" x14ac:dyDescent="0.35">
      <c r="B89" s="301" t="s">
        <v>75</v>
      </c>
      <c r="C89" s="276">
        <f>C12+C26+C35+C43+C51+C46+C59+C70+C76+C80+C87</f>
        <v>40769.870000000003</v>
      </c>
      <c r="D89" s="276">
        <f>D12+D26+D35+D43+D46+D51+D59+D70+D76+I90+D80+D87</f>
        <v>1487.7839999999999</v>
      </c>
      <c r="E89" s="276">
        <f>E12+E26+E35+E43+E46+E51+E59+E70+E76+I91+E80+E87</f>
        <v>42257.653999999995</v>
      </c>
      <c r="G89" s="273"/>
    </row>
    <row r="90" spans="1:7" x14ac:dyDescent="0.35">
      <c r="C90" s="286"/>
      <c r="D90" s="286"/>
      <c r="E90" s="286"/>
      <c r="G90" s="273"/>
    </row>
    <row r="91" spans="1:7" x14ac:dyDescent="0.35">
      <c r="B91" s="302"/>
      <c r="C91" s="286"/>
      <c r="D91" s="286"/>
      <c r="E91" s="286"/>
    </row>
    <row r="92" spans="1:7" x14ac:dyDescent="0.35">
      <c r="A92" s="303"/>
      <c r="B92" s="302"/>
      <c r="C92" s="278"/>
    </row>
    <row r="93" spans="1:7" x14ac:dyDescent="0.35">
      <c r="A93" s="270"/>
      <c r="C93" s="278"/>
    </row>
    <row r="94" spans="1:7" x14ac:dyDescent="0.35">
      <c r="A94" s="304"/>
      <c r="C94" s="278"/>
    </row>
    <row r="95" spans="1:7" x14ac:dyDescent="0.35">
      <c r="A95" s="303"/>
      <c r="B95" s="305"/>
      <c r="C95" s="278"/>
    </row>
    <row r="96" spans="1:7" x14ac:dyDescent="0.35">
      <c r="A96" s="303"/>
      <c r="B96" s="305"/>
      <c r="C96" s="278"/>
    </row>
    <row r="97" spans="1:3" x14ac:dyDescent="0.35">
      <c r="A97" s="303"/>
      <c r="B97" s="305"/>
      <c r="C97" s="278"/>
    </row>
    <row r="98" spans="1:3" x14ac:dyDescent="0.35">
      <c r="A98" s="303"/>
      <c r="B98" s="305"/>
      <c r="C98" s="278"/>
    </row>
    <row r="99" spans="1:3" x14ac:dyDescent="0.35">
      <c r="A99" s="303"/>
      <c r="B99" s="305"/>
      <c r="C99" s="278"/>
    </row>
    <row r="100" spans="1:3" x14ac:dyDescent="0.35">
      <c r="A100" s="303"/>
      <c r="B100" s="305"/>
    </row>
    <row r="101" spans="1:3" x14ac:dyDescent="0.35">
      <c r="A101" s="306"/>
    </row>
  </sheetData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B7" sqref="B7"/>
    </sheetView>
  </sheetViews>
  <sheetFormatPr defaultRowHeight="16.149999999999999" x14ac:dyDescent="0.35"/>
  <cols>
    <col min="1" max="1" width="33.59765625" style="262" customWidth="1"/>
    <col min="2" max="2" width="32.59765625" style="262" customWidth="1"/>
    <col min="3" max="3" width="11.59765625" style="265" customWidth="1"/>
    <col min="4" max="4" width="10.69921875" style="265" customWidth="1"/>
    <col min="5" max="5" width="11.59765625" style="265" bestFit="1" customWidth="1"/>
    <col min="6" max="6" width="10.296875" style="266" customWidth="1"/>
    <col min="7" max="7" width="17.296875" style="263" customWidth="1"/>
    <col min="8" max="8" width="3.09765625" style="262" customWidth="1"/>
    <col min="9" max="255" width="8.8984375" style="262"/>
    <col min="256" max="256" width="4.09765625" style="262" customWidth="1"/>
    <col min="257" max="257" width="33.59765625" style="262" customWidth="1"/>
    <col min="258" max="258" width="32.59765625" style="262" customWidth="1"/>
    <col min="259" max="259" width="11.59765625" style="262" customWidth="1"/>
    <col min="260" max="260" width="10.69921875" style="262" customWidth="1"/>
    <col min="261" max="261" width="11.59765625" style="262" bestFit="1" customWidth="1"/>
    <col min="262" max="262" width="10.296875" style="262" customWidth="1"/>
    <col min="263" max="263" width="17.296875" style="262" customWidth="1"/>
    <col min="264" max="264" width="3.09765625" style="262" customWidth="1"/>
    <col min="265" max="511" width="8.8984375" style="262"/>
    <col min="512" max="512" width="4.09765625" style="262" customWidth="1"/>
    <col min="513" max="513" width="33.59765625" style="262" customWidth="1"/>
    <col min="514" max="514" width="32.59765625" style="262" customWidth="1"/>
    <col min="515" max="515" width="11.59765625" style="262" customWidth="1"/>
    <col min="516" max="516" width="10.69921875" style="262" customWidth="1"/>
    <col min="517" max="517" width="11.59765625" style="262" bestFit="1" customWidth="1"/>
    <col min="518" max="518" width="10.296875" style="262" customWidth="1"/>
    <col min="519" max="519" width="17.296875" style="262" customWidth="1"/>
    <col min="520" max="520" width="3.09765625" style="262" customWidth="1"/>
    <col min="521" max="767" width="8.8984375" style="262"/>
    <col min="768" max="768" width="4.09765625" style="262" customWidth="1"/>
    <col min="769" max="769" width="33.59765625" style="262" customWidth="1"/>
    <col min="770" max="770" width="32.59765625" style="262" customWidth="1"/>
    <col min="771" max="771" width="11.59765625" style="262" customWidth="1"/>
    <col min="772" max="772" width="10.69921875" style="262" customWidth="1"/>
    <col min="773" max="773" width="11.59765625" style="262" bestFit="1" customWidth="1"/>
    <col min="774" max="774" width="10.296875" style="262" customWidth="1"/>
    <col min="775" max="775" width="17.296875" style="262" customWidth="1"/>
    <col min="776" max="776" width="3.09765625" style="262" customWidth="1"/>
    <col min="777" max="1023" width="8.8984375" style="262"/>
    <col min="1024" max="1024" width="4.09765625" style="262" customWidth="1"/>
    <col min="1025" max="1025" width="33.59765625" style="262" customWidth="1"/>
    <col min="1026" max="1026" width="32.59765625" style="262" customWidth="1"/>
    <col min="1027" max="1027" width="11.59765625" style="262" customWidth="1"/>
    <col min="1028" max="1028" width="10.69921875" style="262" customWidth="1"/>
    <col min="1029" max="1029" width="11.59765625" style="262" bestFit="1" customWidth="1"/>
    <col min="1030" max="1030" width="10.296875" style="262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09765625" style="262" customWidth="1"/>
    <col min="1281" max="1281" width="33.59765625" style="262" customWidth="1"/>
    <col min="1282" max="1282" width="32.59765625" style="262" customWidth="1"/>
    <col min="1283" max="1283" width="11.59765625" style="262" customWidth="1"/>
    <col min="1284" max="1284" width="10.69921875" style="262" customWidth="1"/>
    <col min="1285" max="1285" width="11.59765625" style="262" bestFit="1" customWidth="1"/>
    <col min="1286" max="1286" width="10.296875" style="262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09765625" style="262" customWidth="1"/>
    <col min="1537" max="1537" width="33.59765625" style="262" customWidth="1"/>
    <col min="1538" max="1538" width="32.59765625" style="262" customWidth="1"/>
    <col min="1539" max="1539" width="11.59765625" style="262" customWidth="1"/>
    <col min="1540" max="1540" width="10.69921875" style="262" customWidth="1"/>
    <col min="1541" max="1541" width="11.59765625" style="262" bestFit="1" customWidth="1"/>
    <col min="1542" max="1542" width="10.296875" style="262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09765625" style="262" customWidth="1"/>
    <col min="1793" max="1793" width="33.59765625" style="262" customWidth="1"/>
    <col min="1794" max="1794" width="32.59765625" style="262" customWidth="1"/>
    <col min="1795" max="1795" width="11.59765625" style="262" customWidth="1"/>
    <col min="1796" max="1796" width="10.69921875" style="262" customWidth="1"/>
    <col min="1797" max="1797" width="11.59765625" style="262" bestFit="1" customWidth="1"/>
    <col min="1798" max="1798" width="10.296875" style="262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09765625" style="262" customWidth="1"/>
    <col min="2049" max="2049" width="33.59765625" style="262" customWidth="1"/>
    <col min="2050" max="2050" width="32.59765625" style="262" customWidth="1"/>
    <col min="2051" max="2051" width="11.59765625" style="262" customWidth="1"/>
    <col min="2052" max="2052" width="10.69921875" style="262" customWidth="1"/>
    <col min="2053" max="2053" width="11.59765625" style="262" bestFit="1" customWidth="1"/>
    <col min="2054" max="2054" width="10.296875" style="262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09765625" style="262" customWidth="1"/>
    <col min="2305" max="2305" width="33.59765625" style="262" customWidth="1"/>
    <col min="2306" max="2306" width="32.59765625" style="262" customWidth="1"/>
    <col min="2307" max="2307" width="11.59765625" style="262" customWidth="1"/>
    <col min="2308" max="2308" width="10.69921875" style="262" customWidth="1"/>
    <col min="2309" max="2309" width="11.59765625" style="262" bestFit="1" customWidth="1"/>
    <col min="2310" max="2310" width="10.296875" style="262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09765625" style="262" customWidth="1"/>
    <col min="2561" max="2561" width="33.59765625" style="262" customWidth="1"/>
    <col min="2562" max="2562" width="32.59765625" style="262" customWidth="1"/>
    <col min="2563" max="2563" width="11.59765625" style="262" customWidth="1"/>
    <col min="2564" max="2564" width="10.69921875" style="262" customWidth="1"/>
    <col min="2565" max="2565" width="11.59765625" style="262" bestFit="1" customWidth="1"/>
    <col min="2566" max="2566" width="10.296875" style="262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09765625" style="262" customWidth="1"/>
    <col min="2817" max="2817" width="33.59765625" style="262" customWidth="1"/>
    <col min="2818" max="2818" width="32.59765625" style="262" customWidth="1"/>
    <col min="2819" max="2819" width="11.59765625" style="262" customWidth="1"/>
    <col min="2820" max="2820" width="10.69921875" style="262" customWidth="1"/>
    <col min="2821" max="2821" width="11.59765625" style="262" bestFit="1" customWidth="1"/>
    <col min="2822" max="2822" width="10.296875" style="262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09765625" style="262" customWidth="1"/>
    <col min="3073" max="3073" width="33.59765625" style="262" customWidth="1"/>
    <col min="3074" max="3074" width="32.59765625" style="262" customWidth="1"/>
    <col min="3075" max="3075" width="11.59765625" style="262" customWidth="1"/>
    <col min="3076" max="3076" width="10.69921875" style="262" customWidth="1"/>
    <col min="3077" max="3077" width="11.59765625" style="262" bestFit="1" customWidth="1"/>
    <col min="3078" max="3078" width="10.296875" style="262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09765625" style="262" customWidth="1"/>
    <col min="3329" max="3329" width="33.59765625" style="262" customWidth="1"/>
    <col min="3330" max="3330" width="32.59765625" style="262" customWidth="1"/>
    <col min="3331" max="3331" width="11.59765625" style="262" customWidth="1"/>
    <col min="3332" max="3332" width="10.69921875" style="262" customWidth="1"/>
    <col min="3333" max="3333" width="11.59765625" style="262" bestFit="1" customWidth="1"/>
    <col min="3334" max="3334" width="10.296875" style="262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09765625" style="262" customWidth="1"/>
    <col min="3585" max="3585" width="33.59765625" style="262" customWidth="1"/>
    <col min="3586" max="3586" width="32.59765625" style="262" customWidth="1"/>
    <col min="3587" max="3587" width="11.59765625" style="262" customWidth="1"/>
    <col min="3588" max="3588" width="10.69921875" style="262" customWidth="1"/>
    <col min="3589" max="3589" width="11.59765625" style="262" bestFit="1" customWidth="1"/>
    <col min="3590" max="3590" width="10.296875" style="262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09765625" style="262" customWidth="1"/>
    <col min="3841" max="3841" width="33.59765625" style="262" customWidth="1"/>
    <col min="3842" max="3842" width="32.59765625" style="262" customWidth="1"/>
    <col min="3843" max="3843" width="11.59765625" style="262" customWidth="1"/>
    <col min="3844" max="3844" width="10.69921875" style="262" customWidth="1"/>
    <col min="3845" max="3845" width="11.59765625" style="262" bestFit="1" customWidth="1"/>
    <col min="3846" max="3846" width="10.296875" style="262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09765625" style="262" customWidth="1"/>
    <col min="4097" max="4097" width="33.59765625" style="262" customWidth="1"/>
    <col min="4098" max="4098" width="32.59765625" style="262" customWidth="1"/>
    <col min="4099" max="4099" width="11.59765625" style="262" customWidth="1"/>
    <col min="4100" max="4100" width="10.69921875" style="262" customWidth="1"/>
    <col min="4101" max="4101" width="11.59765625" style="262" bestFit="1" customWidth="1"/>
    <col min="4102" max="4102" width="10.296875" style="262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09765625" style="262" customWidth="1"/>
    <col min="4353" max="4353" width="33.59765625" style="262" customWidth="1"/>
    <col min="4354" max="4354" width="32.59765625" style="262" customWidth="1"/>
    <col min="4355" max="4355" width="11.59765625" style="262" customWidth="1"/>
    <col min="4356" max="4356" width="10.69921875" style="262" customWidth="1"/>
    <col min="4357" max="4357" width="11.59765625" style="262" bestFit="1" customWidth="1"/>
    <col min="4358" max="4358" width="10.296875" style="262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09765625" style="262" customWidth="1"/>
    <col min="4609" max="4609" width="33.59765625" style="262" customWidth="1"/>
    <col min="4610" max="4610" width="32.59765625" style="262" customWidth="1"/>
    <col min="4611" max="4611" width="11.59765625" style="262" customWidth="1"/>
    <col min="4612" max="4612" width="10.69921875" style="262" customWidth="1"/>
    <col min="4613" max="4613" width="11.59765625" style="262" bestFit="1" customWidth="1"/>
    <col min="4614" max="4614" width="10.296875" style="262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09765625" style="262" customWidth="1"/>
    <col min="4865" max="4865" width="33.59765625" style="262" customWidth="1"/>
    <col min="4866" max="4866" width="32.59765625" style="262" customWidth="1"/>
    <col min="4867" max="4867" width="11.59765625" style="262" customWidth="1"/>
    <col min="4868" max="4868" width="10.69921875" style="262" customWidth="1"/>
    <col min="4869" max="4869" width="11.59765625" style="262" bestFit="1" customWidth="1"/>
    <col min="4870" max="4870" width="10.296875" style="262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09765625" style="262" customWidth="1"/>
    <col min="5121" max="5121" width="33.59765625" style="262" customWidth="1"/>
    <col min="5122" max="5122" width="32.59765625" style="262" customWidth="1"/>
    <col min="5123" max="5123" width="11.59765625" style="262" customWidth="1"/>
    <col min="5124" max="5124" width="10.69921875" style="262" customWidth="1"/>
    <col min="5125" max="5125" width="11.59765625" style="262" bestFit="1" customWidth="1"/>
    <col min="5126" max="5126" width="10.296875" style="262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09765625" style="262" customWidth="1"/>
    <col min="5377" max="5377" width="33.59765625" style="262" customWidth="1"/>
    <col min="5378" max="5378" width="32.59765625" style="262" customWidth="1"/>
    <col min="5379" max="5379" width="11.59765625" style="262" customWidth="1"/>
    <col min="5380" max="5380" width="10.69921875" style="262" customWidth="1"/>
    <col min="5381" max="5381" width="11.59765625" style="262" bestFit="1" customWidth="1"/>
    <col min="5382" max="5382" width="10.296875" style="262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09765625" style="262" customWidth="1"/>
    <col min="5633" max="5633" width="33.59765625" style="262" customWidth="1"/>
    <col min="5634" max="5634" width="32.59765625" style="262" customWidth="1"/>
    <col min="5635" max="5635" width="11.59765625" style="262" customWidth="1"/>
    <col min="5636" max="5636" width="10.69921875" style="262" customWidth="1"/>
    <col min="5637" max="5637" width="11.59765625" style="262" bestFit="1" customWidth="1"/>
    <col min="5638" max="5638" width="10.296875" style="262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09765625" style="262" customWidth="1"/>
    <col min="5889" max="5889" width="33.59765625" style="262" customWidth="1"/>
    <col min="5890" max="5890" width="32.59765625" style="262" customWidth="1"/>
    <col min="5891" max="5891" width="11.59765625" style="262" customWidth="1"/>
    <col min="5892" max="5892" width="10.69921875" style="262" customWidth="1"/>
    <col min="5893" max="5893" width="11.59765625" style="262" bestFit="1" customWidth="1"/>
    <col min="5894" max="5894" width="10.296875" style="262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09765625" style="262" customWidth="1"/>
    <col min="6145" max="6145" width="33.59765625" style="262" customWidth="1"/>
    <col min="6146" max="6146" width="32.59765625" style="262" customWidth="1"/>
    <col min="6147" max="6147" width="11.59765625" style="262" customWidth="1"/>
    <col min="6148" max="6148" width="10.69921875" style="262" customWidth="1"/>
    <col min="6149" max="6149" width="11.59765625" style="262" bestFit="1" customWidth="1"/>
    <col min="6150" max="6150" width="10.296875" style="262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09765625" style="262" customWidth="1"/>
    <col min="6401" max="6401" width="33.59765625" style="262" customWidth="1"/>
    <col min="6402" max="6402" width="32.59765625" style="262" customWidth="1"/>
    <col min="6403" max="6403" width="11.59765625" style="262" customWidth="1"/>
    <col min="6404" max="6404" width="10.69921875" style="262" customWidth="1"/>
    <col min="6405" max="6405" width="11.59765625" style="262" bestFit="1" customWidth="1"/>
    <col min="6406" max="6406" width="10.296875" style="262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09765625" style="262" customWidth="1"/>
    <col min="6657" max="6657" width="33.59765625" style="262" customWidth="1"/>
    <col min="6658" max="6658" width="32.59765625" style="262" customWidth="1"/>
    <col min="6659" max="6659" width="11.59765625" style="262" customWidth="1"/>
    <col min="6660" max="6660" width="10.69921875" style="262" customWidth="1"/>
    <col min="6661" max="6661" width="11.59765625" style="262" bestFit="1" customWidth="1"/>
    <col min="6662" max="6662" width="10.296875" style="262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09765625" style="262" customWidth="1"/>
    <col min="6913" max="6913" width="33.59765625" style="262" customWidth="1"/>
    <col min="6914" max="6914" width="32.59765625" style="262" customWidth="1"/>
    <col min="6915" max="6915" width="11.59765625" style="262" customWidth="1"/>
    <col min="6916" max="6916" width="10.69921875" style="262" customWidth="1"/>
    <col min="6917" max="6917" width="11.59765625" style="262" bestFit="1" customWidth="1"/>
    <col min="6918" max="6918" width="10.296875" style="262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09765625" style="262" customWidth="1"/>
    <col min="7169" max="7169" width="33.59765625" style="262" customWidth="1"/>
    <col min="7170" max="7170" width="32.59765625" style="262" customWidth="1"/>
    <col min="7171" max="7171" width="11.59765625" style="262" customWidth="1"/>
    <col min="7172" max="7172" width="10.69921875" style="262" customWidth="1"/>
    <col min="7173" max="7173" width="11.59765625" style="262" bestFit="1" customWidth="1"/>
    <col min="7174" max="7174" width="10.296875" style="262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09765625" style="262" customWidth="1"/>
    <col min="7425" max="7425" width="33.59765625" style="262" customWidth="1"/>
    <col min="7426" max="7426" width="32.59765625" style="262" customWidth="1"/>
    <col min="7427" max="7427" width="11.59765625" style="262" customWidth="1"/>
    <col min="7428" max="7428" width="10.69921875" style="262" customWidth="1"/>
    <col min="7429" max="7429" width="11.59765625" style="262" bestFit="1" customWidth="1"/>
    <col min="7430" max="7430" width="10.296875" style="262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09765625" style="262" customWidth="1"/>
    <col min="7681" max="7681" width="33.59765625" style="262" customWidth="1"/>
    <col min="7682" max="7682" width="32.59765625" style="262" customWidth="1"/>
    <col min="7683" max="7683" width="11.59765625" style="262" customWidth="1"/>
    <col min="7684" max="7684" width="10.69921875" style="262" customWidth="1"/>
    <col min="7685" max="7685" width="11.59765625" style="262" bestFit="1" customWidth="1"/>
    <col min="7686" max="7686" width="10.296875" style="262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09765625" style="262" customWidth="1"/>
    <col min="7937" max="7937" width="33.59765625" style="262" customWidth="1"/>
    <col min="7938" max="7938" width="32.59765625" style="262" customWidth="1"/>
    <col min="7939" max="7939" width="11.59765625" style="262" customWidth="1"/>
    <col min="7940" max="7940" width="10.69921875" style="262" customWidth="1"/>
    <col min="7941" max="7941" width="11.59765625" style="262" bestFit="1" customWidth="1"/>
    <col min="7942" max="7942" width="10.296875" style="262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09765625" style="262" customWidth="1"/>
    <col min="8193" max="8193" width="33.59765625" style="262" customWidth="1"/>
    <col min="8194" max="8194" width="32.59765625" style="262" customWidth="1"/>
    <col min="8195" max="8195" width="11.59765625" style="262" customWidth="1"/>
    <col min="8196" max="8196" width="10.69921875" style="262" customWidth="1"/>
    <col min="8197" max="8197" width="11.59765625" style="262" bestFit="1" customWidth="1"/>
    <col min="8198" max="8198" width="10.296875" style="262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09765625" style="262" customWidth="1"/>
    <col min="8449" max="8449" width="33.59765625" style="262" customWidth="1"/>
    <col min="8450" max="8450" width="32.59765625" style="262" customWidth="1"/>
    <col min="8451" max="8451" width="11.59765625" style="262" customWidth="1"/>
    <col min="8452" max="8452" width="10.69921875" style="262" customWidth="1"/>
    <col min="8453" max="8453" width="11.59765625" style="262" bestFit="1" customWidth="1"/>
    <col min="8454" max="8454" width="10.296875" style="262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09765625" style="262" customWidth="1"/>
    <col min="8705" max="8705" width="33.59765625" style="262" customWidth="1"/>
    <col min="8706" max="8706" width="32.59765625" style="262" customWidth="1"/>
    <col min="8707" max="8707" width="11.59765625" style="262" customWidth="1"/>
    <col min="8708" max="8708" width="10.69921875" style="262" customWidth="1"/>
    <col min="8709" max="8709" width="11.59765625" style="262" bestFit="1" customWidth="1"/>
    <col min="8710" max="8710" width="10.296875" style="262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09765625" style="262" customWidth="1"/>
    <col min="8961" max="8961" width="33.59765625" style="262" customWidth="1"/>
    <col min="8962" max="8962" width="32.59765625" style="262" customWidth="1"/>
    <col min="8963" max="8963" width="11.59765625" style="262" customWidth="1"/>
    <col min="8964" max="8964" width="10.69921875" style="262" customWidth="1"/>
    <col min="8965" max="8965" width="11.59765625" style="262" bestFit="1" customWidth="1"/>
    <col min="8966" max="8966" width="10.296875" style="262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09765625" style="262" customWidth="1"/>
    <col min="9217" max="9217" width="33.59765625" style="262" customWidth="1"/>
    <col min="9218" max="9218" width="32.59765625" style="262" customWidth="1"/>
    <col min="9219" max="9219" width="11.59765625" style="262" customWidth="1"/>
    <col min="9220" max="9220" width="10.69921875" style="262" customWidth="1"/>
    <col min="9221" max="9221" width="11.59765625" style="262" bestFit="1" customWidth="1"/>
    <col min="9222" max="9222" width="10.296875" style="262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09765625" style="262" customWidth="1"/>
    <col min="9473" max="9473" width="33.59765625" style="262" customWidth="1"/>
    <col min="9474" max="9474" width="32.59765625" style="262" customWidth="1"/>
    <col min="9475" max="9475" width="11.59765625" style="262" customWidth="1"/>
    <col min="9476" max="9476" width="10.69921875" style="262" customWidth="1"/>
    <col min="9477" max="9477" width="11.59765625" style="262" bestFit="1" customWidth="1"/>
    <col min="9478" max="9478" width="10.296875" style="262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09765625" style="262" customWidth="1"/>
    <col min="9729" max="9729" width="33.59765625" style="262" customWidth="1"/>
    <col min="9730" max="9730" width="32.59765625" style="262" customWidth="1"/>
    <col min="9731" max="9731" width="11.59765625" style="262" customWidth="1"/>
    <col min="9732" max="9732" width="10.69921875" style="262" customWidth="1"/>
    <col min="9733" max="9733" width="11.59765625" style="262" bestFit="1" customWidth="1"/>
    <col min="9734" max="9734" width="10.296875" style="262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09765625" style="262" customWidth="1"/>
    <col min="9985" max="9985" width="33.59765625" style="262" customWidth="1"/>
    <col min="9986" max="9986" width="32.59765625" style="262" customWidth="1"/>
    <col min="9987" max="9987" width="11.59765625" style="262" customWidth="1"/>
    <col min="9988" max="9988" width="10.69921875" style="262" customWidth="1"/>
    <col min="9989" max="9989" width="11.59765625" style="262" bestFit="1" customWidth="1"/>
    <col min="9990" max="9990" width="10.296875" style="262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09765625" style="262" customWidth="1"/>
    <col min="10241" max="10241" width="33.59765625" style="262" customWidth="1"/>
    <col min="10242" max="10242" width="32.59765625" style="262" customWidth="1"/>
    <col min="10243" max="10243" width="11.59765625" style="262" customWidth="1"/>
    <col min="10244" max="10244" width="10.69921875" style="262" customWidth="1"/>
    <col min="10245" max="10245" width="11.59765625" style="262" bestFit="1" customWidth="1"/>
    <col min="10246" max="10246" width="10.296875" style="262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09765625" style="262" customWidth="1"/>
    <col min="10497" max="10497" width="33.59765625" style="262" customWidth="1"/>
    <col min="10498" max="10498" width="32.59765625" style="262" customWidth="1"/>
    <col min="10499" max="10499" width="11.59765625" style="262" customWidth="1"/>
    <col min="10500" max="10500" width="10.69921875" style="262" customWidth="1"/>
    <col min="10501" max="10501" width="11.59765625" style="262" bestFit="1" customWidth="1"/>
    <col min="10502" max="10502" width="10.296875" style="262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09765625" style="262" customWidth="1"/>
    <col min="10753" max="10753" width="33.59765625" style="262" customWidth="1"/>
    <col min="10754" max="10754" width="32.59765625" style="262" customWidth="1"/>
    <col min="10755" max="10755" width="11.59765625" style="262" customWidth="1"/>
    <col min="10756" max="10756" width="10.69921875" style="262" customWidth="1"/>
    <col min="10757" max="10757" width="11.59765625" style="262" bestFit="1" customWidth="1"/>
    <col min="10758" max="10758" width="10.296875" style="262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09765625" style="262" customWidth="1"/>
    <col min="11009" max="11009" width="33.59765625" style="262" customWidth="1"/>
    <col min="11010" max="11010" width="32.59765625" style="262" customWidth="1"/>
    <col min="11011" max="11011" width="11.59765625" style="262" customWidth="1"/>
    <col min="11012" max="11012" width="10.69921875" style="262" customWidth="1"/>
    <col min="11013" max="11013" width="11.59765625" style="262" bestFit="1" customWidth="1"/>
    <col min="11014" max="11014" width="10.296875" style="262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09765625" style="262" customWidth="1"/>
    <col min="11265" max="11265" width="33.59765625" style="262" customWidth="1"/>
    <col min="11266" max="11266" width="32.59765625" style="262" customWidth="1"/>
    <col min="11267" max="11267" width="11.59765625" style="262" customWidth="1"/>
    <col min="11268" max="11268" width="10.69921875" style="262" customWidth="1"/>
    <col min="11269" max="11269" width="11.59765625" style="262" bestFit="1" customWidth="1"/>
    <col min="11270" max="11270" width="10.296875" style="262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09765625" style="262" customWidth="1"/>
    <col min="11521" max="11521" width="33.59765625" style="262" customWidth="1"/>
    <col min="11522" max="11522" width="32.59765625" style="262" customWidth="1"/>
    <col min="11523" max="11523" width="11.59765625" style="262" customWidth="1"/>
    <col min="11524" max="11524" width="10.69921875" style="262" customWidth="1"/>
    <col min="11525" max="11525" width="11.59765625" style="262" bestFit="1" customWidth="1"/>
    <col min="11526" max="11526" width="10.296875" style="262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09765625" style="262" customWidth="1"/>
    <col min="11777" max="11777" width="33.59765625" style="262" customWidth="1"/>
    <col min="11778" max="11778" width="32.59765625" style="262" customWidth="1"/>
    <col min="11779" max="11779" width="11.59765625" style="262" customWidth="1"/>
    <col min="11780" max="11780" width="10.69921875" style="262" customWidth="1"/>
    <col min="11781" max="11781" width="11.59765625" style="262" bestFit="1" customWidth="1"/>
    <col min="11782" max="11782" width="10.296875" style="262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09765625" style="262" customWidth="1"/>
    <col min="12033" max="12033" width="33.59765625" style="262" customWidth="1"/>
    <col min="12034" max="12034" width="32.59765625" style="262" customWidth="1"/>
    <col min="12035" max="12035" width="11.59765625" style="262" customWidth="1"/>
    <col min="12036" max="12036" width="10.69921875" style="262" customWidth="1"/>
    <col min="12037" max="12037" width="11.59765625" style="262" bestFit="1" customWidth="1"/>
    <col min="12038" max="12038" width="10.296875" style="262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09765625" style="262" customWidth="1"/>
    <col min="12289" max="12289" width="33.59765625" style="262" customWidth="1"/>
    <col min="12290" max="12290" width="32.59765625" style="262" customWidth="1"/>
    <col min="12291" max="12291" width="11.59765625" style="262" customWidth="1"/>
    <col min="12292" max="12292" width="10.69921875" style="262" customWidth="1"/>
    <col min="12293" max="12293" width="11.59765625" style="262" bestFit="1" customWidth="1"/>
    <col min="12294" max="12294" width="10.296875" style="262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09765625" style="262" customWidth="1"/>
    <col min="12545" max="12545" width="33.59765625" style="262" customWidth="1"/>
    <col min="12546" max="12546" width="32.59765625" style="262" customWidth="1"/>
    <col min="12547" max="12547" width="11.59765625" style="262" customWidth="1"/>
    <col min="12548" max="12548" width="10.69921875" style="262" customWidth="1"/>
    <col min="12549" max="12549" width="11.59765625" style="262" bestFit="1" customWidth="1"/>
    <col min="12550" max="12550" width="10.296875" style="262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09765625" style="262" customWidth="1"/>
    <col min="12801" max="12801" width="33.59765625" style="262" customWidth="1"/>
    <col min="12802" max="12802" width="32.59765625" style="262" customWidth="1"/>
    <col min="12803" max="12803" width="11.59765625" style="262" customWidth="1"/>
    <col min="12804" max="12804" width="10.69921875" style="262" customWidth="1"/>
    <col min="12805" max="12805" width="11.59765625" style="262" bestFit="1" customWidth="1"/>
    <col min="12806" max="12806" width="10.296875" style="262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09765625" style="262" customWidth="1"/>
    <col min="13057" max="13057" width="33.59765625" style="262" customWidth="1"/>
    <col min="13058" max="13058" width="32.59765625" style="262" customWidth="1"/>
    <col min="13059" max="13059" width="11.59765625" style="262" customWidth="1"/>
    <col min="13060" max="13060" width="10.69921875" style="262" customWidth="1"/>
    <col min="13061" max="13061" width="11.59765625" style="262" bestFit="1" customWidth="1"/>
    <col min="13062" max="13062" width="10.296875" style="262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09765625" style="262" customWidth="1"/>
    <col min="13313" max="13313" width="33.59765625" style="262" customWidth="1"/>
    <col min="13314" max="13314" width="32.59765625" style="262" customWidth="1"/>
    <col min="13315" max="13315" width="11.59765625" style="262" customWidth="1"/>
    <col min="13316" max="13316" width="10.69921875" style="262" customWidth="1"/>
    <col min="13317" max="13317" width="11.59765625" style="262" bestFit="1" customWidth="1"/>
    <col min="13318" max="13318" width="10.296875" style="262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09765625" style="262" customWidth="1"/>
    <col min="13569" max="13569" width="33.59765625" style="262" customWidth="1"/>
    <col min="13570" max="13570" width="32.59765625" style="262" customWidth="1"/>
    <col min="13571" max="13571" width="11.59765625" style="262" customWidth="1"/>
    <col min="13572" max="13572" width="10.69921875" style="262" customWidth="1"/>
    <col min="13573" max="13573" width="11.59765625" style="262" bestFit="1" customWidth="1"/>
    <col min="13574" max="13574" width="10.296875" style="262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09765625" style="262" customWidth="1"/>
    <col min="13825" max="13825" width="33.59765625" style="262" customWidth="1"/>
    <col min="13826" max="13826" width="32.59765625" style="262" customWidth="1"/>
    <col min="13827" max="13827" width="11.59765625" style="262" customWidth="1"/>
    <col min="13828" max="13828" width="10.69921875" style="262" customWidth="1"/>
    <col min="13829" max="13829" width="11.59765625" style="262" bestFit="1" customWidth="1"/>
    <col min="13830" max="13830" width="10.296875" style="262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09765625" style="262" customWidth="1"/>
    <col min="14081" max="14081" width="33.59765625" style="262" customWidth="1"/>
    <col min="14082" max="14082" width="32.59765625" style="262" customWidth="1"/>
    <col min="14083" max="14083" width="11.59765625" style="262" customWidth="1"/>
    <col min="14084" max="14084" width="10.69921875" style="262" customWidth="1"/>
    <col min="14085" max="14085" width="11.59765625" style="262" bestFit="1" customWidth="1"/>
    <col min="14086" max="14086" width="10.296875" style="262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09765625" style="262" customWidth="1"/>
    <col min="14337" max="14337" width="33.59765625" style="262" customWidth="1"/>
    <col min="14338" max="14338" width="32.59765625" style="262" customWidth="1"/>
    <col min="14339" max="14339" width="11.59765625" style="262" customWidth="1"/>
    <col min="14340" max="14340" width="10.69921875" style="262" customWidth="1"/>
    <col min="14341" max="14341" width="11.59765625" style="262" bestFit="1" customWidth="1"/>
    <col min="14342" max="14342" width="10.296875" style="262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09765625" style="262" customWidth="1"/>
    <col min="14593" max="14593" width="33.59765625" style="262" customWidth="1"/>
    <col min="14594" max="14594" width="32.59765625" style="262" customWidth="1"/>
    <col min="14595" max="14595" width="11.59765625" style="262" customWidth="1"/>
    <col min="14596" max="14596" width="10.69921875" style="262" customWidth="1"/>
    <col min="14597" max="14597" width="11.59765625" style="262" bestFit="1" customWidth="1"/>
    <col min="14598" max="14598" width="10.296875" style="262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09765625" style="262" customWidth="1"/>
    <col min="14849" max="14849" width="33.59765625" style="262" customWidth="1"/>
    <col min="14850" max="14850" width="32.59765625" style="262" customWidth="1"/>
    <col min="14851" max="14851" width="11.59765625" style="262" customWidth="1"/>
    <col min="14852" max="14852" width="10.69921875" style="262" customWidth="1"/>
    <col min="14853" max="14853" width="11.59765625" style="262" bestFit="1" customWidth="1"/>
    <col min="14854" max="14854" width="10.296875" style="262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09765625" style="262" customWidth="1"/>
    <col min="15105" max="15105" width="33.59765625" style="262" customWidth="1"/>
    <col min="15106" max="15106" width="32.59765625" style="262" customWidth="1"/>
    <col min="15107" max="15107" width="11.59765625" style="262" customWidth="1"/>
    <col min="15108" max="15108" width="10.69921875" style="262" customWidth="1"/>
    <col min="15109" max="15109" width="11.59765625" style="262" bestFit="1" customWidth="1"/>
    <col min="15110" max="15110" width="10.296875" style="262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09765625" style="262" customWidth="1"/>
    <col min="15361" max="15361" width="33.59765625" style="262" customWidth="1"/>
    <col min="15362" max="15362" width="32.59765625" style="262" customWidth="1"/>
    <col min="15363" max="15363" width="11.59765625" style="262" customWidth="1"/>
    <col min="15364" max="15364" width="10.69921875" style="262" customWidth="1"/>
    <col min="15365" max="15365" width="11.59765625" style="262" bestFit="1" customWidth="1"/>
    <col min="15366" max="15366" width="10.296875" style="262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09765625" style="262" customWidth="1"/>
    <col min="15617" max="15617" width="33.59765625" style="262" customWidth="1"/>
    <col min="15618" max="15618" width="32.59765625" style="262" customWidth="1"/>
    <col min="15619" max="15619" width="11.59765625" style="262" customWidth="1"/>
    <col min="15620" max="15620" width="10.69921875" style="262" customWidth="1"/>
    <col min="15621" max="15621" width="11.59765625" style="262" bestFit="1" customWidth="1"/>
    <col min="15622" max="15622" width="10.296875" style="262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09765625" style="262" customWidth="1"/>
    <col min="15873" max="15873" width="33.59765625" style="262" customWidth="1"/>
    <col min="15874" max="15874" width="32.59765625" style="262" customWidth="1"/>
    <col min="15875" max="15875" width="11.59765625" style="262" customWidth="1"/>
    <col min="15876" max="15876" width="10.69921875" style="262" customWidth="1"/>
    <col min="15877" max="15877" width="11.59765625" style="262" bestFit="1" customWidth="1"/>
    <col min="15878" max="15878" width="10.296875" style="262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09765625" style="262" customWidth="1"/>
    <col min="16129" max="16129" width="33.59765625" style="262" customWidth="1"/>
    <col min="16130" max="16130" width="32.59765625" style="262" customWidth="1"/>
    <col min="16131" max="16131" width="11.59765625" style="262" customWidth="1"/>
    <col min="16132" max="16132" width="10.69921875" style="262" customWidth="1"/>
    <col min="16133" max="16133" width="11.59765625" style="262" bestFit="1" customWidth="1"/>
    <col min="16134" max="16134" width="10.296875" style="262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367</v>
      </c>
      <c r="B1" s="505"/>
      <c r="C1" s="505"/>
      <c r="D1" s="505"/>
      <c r="E1" s="505"/>
      <c r="F1" s="505"/>
    </row>
    <row r="2" spans="1:8" ht="15.7" customHeight="1" x14ac:dyDescent="0.35">
      <c r="B2" s="264">
        <v>43282</v>
      </c>
    </row>
    <row r="3" spans="1:8" ht="15.7" customHeight="1" x14ac:dyDescent="0.35">
      <c r="B3" s="264"/>
    </row>
    <row r="4" spans="1:8" ht="15" customHeight="1" x14ac:dyDescent="0.35">
      <c r="A4" s="267"/>
      <c r="C4" s="268" t="s">
        <v>201</v>
      </c>
      <c r="D4" s="268" t="s">
        <v>202</v>
      </c>
      <c r="E4" s="268" t="s">
        <v>203</v>
      </c>
      <c r="F4" s="269" t="s">
        <v>435</v>
      </c>
    </row>
    <row r="5" spans="1:8" ht="14.4" customHeight="1" x14ac:dyDescent="0.35">
      <c r="C5" s="286"/>
      <c r="D5" s="286"/>
      <c r="E5" s="286"/>
    </row>
    <row r="6" spans="1:8" ht="14.4" customHeight="1" x14ac:dyDescent="0.35">
      <c r="A6" s="267" t="s">
        <v>1259</v>
      </c>
      <c r="C6" s="277"/>
      <c r="D6" s="277"/>
      <c r="E6" s="277"/>
    </row>
    <row r="7" spans="1:8" ht="16.149999999999999" customHeight="1" x14ac:dyDescent="0.35">
      <c r="A7" s="270" t="s">
        <v>660</v>
      </c>
      <c r="B7" s="262" t="s">
        <v>198</v>
      </c>
      <c r="C7" s="277">
        <v>56.16</v>
      </c>
      <c r="D7" s="277">
        <v>11.23</v>
      </c>
      <c r="E7" s="277">
        <f>SUM(C7:D7)</f>
        <v>67.39</v>
      </c>
      <c r="F7" s="266">
        <v>108906</v>
      </c>
      <c r="G7" s="273"/>
    </row>
    <row r="8" spans="1:8" ht="16.149999999999999" customHeight="1" x14ac:dyDescent="0.35">
      <c r="A8" s="270" t="s">
        <v>1297</v>
      </c>
      <c r="B8" s="262" t="s">
        <v>2079</v>
      </c>
      <c r="C8" s="277">
        <v>105</v>
      </c>
      <c r="D8" s="277">
        <v>21</v>
      </c>
      <c r="E8" s="277">
        <v>126</v>
      </c>
      <c r="F8" s="266" t="s">
        <v>1140</v>
      </c>
      <c r="G8" s="273"/>
      <c r="H8" s="262" t="s">
        <v>10</v>
      </c>
    </row>
    <row r="9" spans="1:8" ht="16.149999999999999" customHeight="1" x14ac:dyDescent="0.35">
      <c r="A9" s="270" t="s">
        <v>660</v>
      </c>
      <c r="B9" s="262" t="s">
        <v>131</v>
      </c>
      <c r="C9" s="277">
        <v>26.87</v>
      </c>
      <c r="D9" s="277">
        <v>5.37</v>
      </c>
      <c r="E9" s="277">
        <v>32.24</v>
      </c>
      <c r="F9" s="266">
        <v>108906</v>
      </c>
      <c r="G9" s="273"/>
    </row>
    <row r="10" spans="1:8" ht="16.149999999999999" customHeight="1" x14ac:dyDescent="0.35">
      <c r="A10" s="270" t="s">
        <v>660</v>
      </c>
      <c r="B10" s="262" t="s">
        <v>198</v>
      </c>
      <c r="C10" s="277">
        <v>35.97</v>
      </c>
      <c r="D10" s="277">
        <v>7.19</v>
      </c>
      <c r="E10" s="277">
        <v>43.16</v>
      </c>
      <c r="F10" s="266">
        <v>108912</v>
      </c>
      <c r="G10" s="273"/>
    </row>
    <row r="11" spans="1:8" ht="16.149999999999999" customHeight="1" x14ac:dyDescent="0.35">
      <c r="C11" s="276">
        <f>SUM(C7:C10)</f>
        <v>224</v>
      </c>
      <c r="D11" s="276">
        <f>SUM(D7:D10)</f>
        <v>44.79</v>
      </c>
      <c r="E11" s="276">
        <f>SUM(E7:E10)</f>
        <v>268.78999999999996</v>
      </c>
      <c r="G11" s="273"/>
    </row>
    <row r="12" spans="1:8" ht="16.149999999999999" customHeight="1" x14ac:dyDescent="0.35">
      <c r="C12" s="286"/>
      <c r="D12" s="286"/>
      <c r="E12" s="286"/>
      <c r="G12" s="273"/>
    </row>
    <row r="13" spans="1:8" ht="16.149999999999999" customHeight="1" x14ac:dyDescent="0.35">
      <c r="A13" s="267" t="s">
        <v>1273</v>
      </c>
      <c r="C13" s="277"/>
      <c r="D13" s="277"/>
      <c r="E13" s="277"/>
      <c r="G13" s="273"/>
    </row>
    <row r="14" spans="1:8" ht="16.149999999999999" customHeight="1" x14ac:dyDescent="0.35">
      <c r="A14" s="270" t="s">
        <v>1298</v>
      </c>
      <c r="B14" s="262" t="s">
        <v>1299</v>
      </c>
      <c r="C14" s="277">
        <v>475</v>
      </c>
      <c r="D14" s="277">
        <v>95</v>
      </c>
      <c r="E14" s="277">
        <v>570</v>
      </c>
      <c r="F14" s="266">
        <v>108907</v>
      </c>
    </row>
    <row r="15" spans="1:8" ht="16.149999999999999" customHeight="1" x14ac:dyDescent="0.35">
      <c r="A15" s="270" t="s">
        <v>734</v>
      </c>
      <c r="B15" s="282" t="s">
        <v>1300</v>
      </c>
      <c r="C15" s="278">
        <v>567.27</v>
      </c>
      <c r="D15" s="278">
        <v>113.45</v>
      </c>
      <c r="E15" s="278">
        <v>680.72</v>
      </c>
      <c r="F15" s="266">
        <v>108908</v>
      </c>
    </row>
    <row r="16" spans="1:8" ht="16.149999999999999" customHeight="1" x14ac:dyDescent="0.35">
      <c r="A16" s="270" t="s">
        <v>625</v>
      </c>
      <c r="B16" s="282" t="s">
        <v>1301</v>
      </c>
      <c r="C16" s="278">
        <v>150</v>
      </c>
      <c r="D16" s="278"/>
      <c r="E16" s="278">
        <v>150</v>
      </c>
      <c r="F16" s="266">
        <v>108909</v>
      </c>
    </row>
    <row r="17" spans="1:7" ht="16.149999999999999" customHeight="1" x14ac:dyDescent="0.35">
      <c r="A17" s="283"/>
      <c r="B17" s="284"/>
      <c r="C17" s="276">
        <f>SUM(C14:C16)</f>
        <v>1192.27</v>
      </c>
      <c r="D17" s="276">
        <f>SUM(D14:D16)</f>
        <v>208.45</v>
      </c>
      <c r="E17" s="276">
        <f>SUM(E14:E16)</f>
        <v>1400.72</v>
      </c>
      <c r="F17" s="285"/>
    </row>
    <row r="18" spans="1:7" ht="16.149999999999999" customHeight="1" x14ac:dyDescent="0.35">
      <c r="A18" s="283"/>
      <c r="B18" s="284"/>
      <c r="C18" s="286"/>
      <c r="D18" s="286"/>
      <c r="E18" s="286"/>
      <c r="F18" s="285"/>
    </row>
    <row r="19" spans="1:7" ht="16.149999999999999" customHeight="1" x14ac:dyDescent="0.35">
      <c r="A19" s="267" t="s">
        <v>1283</v>
      </c>
      <c r="C19" s="286"/>
      <c r="D19" s="286"/>
      <c r="E19" s="286"/>
      <c r="G19" s="273"/>
    </row>
    <row r="20" spans="1:7" ht="16.149999999999999" customHeight="1" x14ac:dyDescent="0.35">
      <c r="A20" s="270" t="s">
        <v>1302</v>
      </c>
      <c r="B20" s="262" t="s">
        <v>1303</v>
      </c>
      <c r="C20" s="265">
        <v>59.95</v>
      </c>
      <c r="D20" s="265">
        <v>11.99</v>
      </c>
      <c r="E20" s="265">
        <v>71.94</v>
      </c>
      <c r="F20" s="266" t="s">
        <v>1140</v>
      </c>
      <c r="G20" s="273"/>
    </row>
    <row r="21" spans="1:7" ht="16.149999999999999" customHeight="1" x14ac:dyDescent="0.35">
      <c r="A21" s="270" t="s">
        <v>1304</v>
      </c>
      <c r="B21" s="262" t="s">
        <v>1305</v>
      </c>
      <c r="C21" s="265">
        <v>44.16</v>
      </c>
      <c r="D21" s="265">
        <v>8.83</v>
      </c>
      <c r="E21" s="265">
        <v>52.99</v>
      </c>
      <c r="F21" s="266" t="s">
        <v>1140</v>
      </c>
      <c r="G21" s="273"/>
    </row>
    <row r="22" spans="1:7" s="283" customFormat="1" ht="16.149999999999999" customHeight="1" x14ac:dyDescent="0.35">
      <c r="A22" s="262"/>
      <c r="B22" s="262"/>
      <c r="C22" s="276">
        <f>SUM(C20:C21)</f>
        <v>104.11</v>
      </c>
      <c r="D22" s="276">
        <f>SUM(D20:D21)</f>
        <v>20.82</v>
      </c>
      <c r="E22" s="276">
        <f>SUM(E20:E21)</f>
        <v>124.93</v>
      </c>
      <c r="F22" s="266"/>
      <c r="G22" s="273"/>
    </row>
    <row r="23" spans="1:7" ht="16.149999999999999" customHeight="1" x14ac:dyDescent="0.35">
      <c r="C23" s="286"/>
      <c r="D23" s="286"/>
      <c r="E23" s="286"/>
    </row>
    <row r="24" spans="1:7" ht="16.149999999999999" customHeight="1" x14ac:dyDescent="0.35">
      <c r="C24" s="277"/>
      <c r="D24" s="277"/>
      <c r="E24" s="277"/>
    </row>
    <row r="25" spans="1:7" ht="16.149999999999999" customHeight="1" x14ac:dyDescent="0.35">
      <c r="A25" s="267" t="s">
        <v>1287</v>
      </c>
    </row>
    <row r="26" spans="1:7" ht="16.149999999999999" customHeight="1" x14ac:dyDescent="0.35">
      <c r="A26" s="270" t="s">
        <v>1306</v>
      </c>
      <c r="B26" s="262" t="s">
        <v>1307</v>
      </c>
      <c r="C26" s="274">
        <v>170</v>
      </c>
      <c r="D26" s="274">
        <v>34</v>
      </c>
      <c r="E26" s="274">
        <v>204</v>
      </c>
      <c r="F26" s="266">
        <v>108910</v>
      </c>
    </row>
    <row r="27" spans="1:7" ht="16.149999999999999" customHeight="1" x14ac:dyDescent="0.35">
      <c r="A27" s="288"/>
      <c r="B27" s="283"/>
      <c r="C27" s="276">
        <f>SUM(C26:C26)</f>
        <v>170</v>
      </c>
      <c r="D27" s="276">
        <f>SUM(D26:D26)</f>
        <v>34</v>
      </c>
      <c r="E27" s="276">
        <f>SUM(E26:E26)</f>
        <v>204</v>
      </c>
    </row>
    <row r="28" spans="1:7" ht="16.149999999999999" customHeight="1" x14ac:dyDescent="0.35">
      <c r="A28" s="288"/>
      <c r="B28" s="283"/>
      <c r="C28" s="286"/>
      <c r="D28" s="286"/>
      <c r="E28" s="286"/>
    </row>
    <row r="29" spans="1:7" ht="16.149999999999999" customHeight="1" x14ac:dyDescent="0.35">
      <c r="A29" s="308" t="s">
        <v>72</v>
      </c>
      <c r="B29" s="282"/>
      <c r="C29" s="286"/>
      <c r="D29" s="286"/>
      <c r="E29" s="286"/>
    </row>
    <row r="30" spans="1:7" ht="16.149999999999999" customHeight="1" x14ac:dyDescent="0.35">
      <c r="A30" s="288" t="s">
        <v>2078</v>
      </c>
      <c r="B30" s="282" t="s">
        <v>1308</v>
      </c>
      <c r="C30" s="286">
        <v>25</v>
      </c>
      <c r="D30" s="286"/>
      <c r="E30" s="286">
        <v>25</v>
      </c>
      <c r="F30" s="266">
        <v>108883</v>
      </c>
    </row>
    <row r="31" spans="1:7" ht="16.149999999999999" customHeight="1" x14ac:dyDescent="0.35">
      <c r="A31" s="288" t="s">
        <v>2078</v>
      </c>
      <c r="B31" s="282" t="s">
        <v>1308</v>
      </c>
      <c r="C31" s="286">
        <v>50</v>
      </c>
      <c r="D31" s="286"/>
      <c r="E31" s="286">
        <v>50</v>
      </c>
      <c r="F31" s="266">
        <v>108884</v>
      </c>
    </row>
    <row r="32" spans="1:7" ht="16.149999999999999" customHeight="1" x14ac:dyDescent="0.35">
      <c r="A32" s="288" t="s">
        <v>2078</v>
      </c>
      <c r="B32" s="282" t="s">
        <v>1308</v>
      </c>
      <c r="C32" s="286">
        <v>100</v>
      </c>
      <c r="D32" s="286"/>
      <c r="E32" s="286">
        <v>100</v>
      </c>
      <c r="F32" s="266">
        <v>108881</v>
      </c>
    </row>
    <row r="33" spans="1:7" ht="16.149999999999999" customHeight="1" x14ac:dyDescent="0.35">
      <c r="A33" s="288" t="s">
        <v>2072</v>
      </c>
      <c r="B33" s="282" t="s">
        <v>1309</v>
      </c>
      <c r="C33" s="286">
        <v>27</v>
      </c>
      <c r="D33" s="286"/>
      <c r="E33" s="286">
        <v>27</v>
      </c>
      <c r="F33" s="266">
        <v>108911</v>
      </c>
    </row>
    <row r="34" spans="1:7" ht="16.149999999999999" customHeight="1" x14ac:dyDescent="0.35">
      <c r="A34" s="288"/>
      <c r="B34" s="283"/>
      <c r="C34" s="276">
        <f>SUM(C30:C33)</f>
        <v>202</v>
      </c>
      <c r="D34" s="276"/>
      <c r="E34" s="276">
        <f>SUM(E30:E33)</f>
        <v>202</v>
      </c>
      <c r="G34" s="273"/>
    </row>
    <row r="35" spans="1:7" ht="16.149999999999999" customHeight="1" x14ac:dyDescent="0.35">
      <c r="C35" s="300"/>
      <c r="D35" s="300"/>
      <c r="E35" s="300"/>
    </row>
    <row r="36" spans="1:7" x14ac:dyDescent="0.35">
      <c r="B36" s="301" t="s">
        <v>75</v>
      </c>
      <c r="C36" s="276">
        <f>C11+C17+C22+C27+C34</f>
        <v>1892.3799999999999</v>
      </c>
      <c r="D36" s="276">
        <f>D11+D17+D22+D27+D34</f>
        <v>308.06</v>
      </c>
      <c r="E36" s="276">
        <f>E11+E17+E22+E27+E34</f>
        <v>2200.44</v>
      </c>
      <c r="G36" s="273"/>
    </row>
  </sheetData>
  <mergeCells count="1">
    <mergeCell ref="A1:F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16" workbookViewId="0">
      <selection activeCell="A35" sqref="A35"/>
    </sheetView>
  </sheetViews>
  <sheetFormatPr defaultRowHeight="16.149999999999999" x14ac:dyDescent="0.35"/>
  <cols>
    <col min="1" max="1" width="30.3984375" style="262" customWidth="1"/>
    <col min="2" max="2" width="35.59765625" style="262" bestFit="1" customWidth="1"/>
    <col min="3" max="3" width="13.296875" style="265" bestFit="1" customWidth="1"/>
    <col min="4" max="4" width="10.69921875" style="265" customWidth="1"/>
    <col min="5" max="5" width="12.59765625" style="265" customWidth="1"/>
    <col min="6" max="6" width="8.59765625" style="266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30.3984375" style="262" customWidth="1"/>
    <col min="258" max="258" width="35.59765625" style="262" bestFit="1" customWidth="1"/>
    <col min="259" max="259" width="13.296875" style="262" bestFit="1" customWidth="1"/>
    <col min="260" max="260" width="10.69921875" style="262" customWidth="1"/>
    <col min="261" max="261" width="12.59765625" style="262" customWidth="1"/>
    <col min="262" max="262" width="8.59765625" style="262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30.3984375" style="262" customWidth="1"/>
    <col min="514" max="514" width="35.59765625" style="262" bestFit="1" customWidth="1"/>
    <col min="515" max="515" width="13.296875" style="262" bestFit="1" customWidth="1"/>
    <col min="516" max="516" width="10.69921875" style="262" customWidth="1"/>
    <col min="517" max="517" width="12.59765625" style="262" customWidth="1"/>
    <col min="518" max="518" width="8.59765625" style="262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30.3984375" style="262" customWidth="1"/>
    <col min="770" max="770" width="35.59765625" style="262" bestFit="1" customWidth="1"/>
    <col min="771" max="771" width="13.296875" style="262" bestFit="1" customWidth="1"/>
    <col min="772" max="772" width="10.69921875" style="262" customWidth="1"/>
    <col min="773" max="773" width="12.59765625" style="262" customWidth="1"/>
    <col min="774" max="774" width="8.59765625" style="262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30.3984375" style="262" customWidth="1"/>
    <col min="1026" max="1026" width="35.59765625" style="262" bestFit="1" customWidth="1"/>
    <col min="1027" max="1027" width="13.296875" style="262" bestFit="1" customWidth="1"/>
    <col min="1028" max="1028" width="10.69921875" style="262" customWidth="1"/>
    <col min="1029" max="1029" width="12.59765625" style="262" customWidth="1"/>
    <col min="1030" max="1030" width="8.59765625" style="262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30.3984375" style="262" customWidth="1"/>
    <col min="1282" max="1282" width="35.59765625" style="262" bestFit="1" customWidth="1"/>
    <col min="1283" max="1283" width="13.296875" style="262" bestFit="1" customWidth="1"/>
    <col min="1284" max="1284" width="10.69921875" style="262" customWidth="1"/>
    <col min="1285" max="1285" width="12.59765625" style="262" customWidth="1"/>
    <col min="1286" max="1286" width="8.59765625" style="262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30.3984375" style="262" customWidth="1"/>
    <col min="1538" max="1538" width="35.59765625" style="262" bestFit="1" customWidth="1"/>
    <col min="1539" max="1539" width="13.296875" style="262" bestFit="1" customWidth="1"/>
    <col min="1540" max="1540" width="10.69921875" style="262" customWidth="1"/>
    <col min="1541" max="1541" width="12.59765625" style="262" customWidth="1"/>
    <col min="1542" max="1542" width="8.59765625" style="262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30.3984375" style="262" customWidth="1"/>
    <col min="1794" max="1794" width="35.59765625" style="262" bestFit="1" customWidth="1"/>
    <col min="1795" max="1795" width="13.296875" style="262" bestFit="1" customWidth="1"/>
    <col min="1796" max="1796" width="10.69921875" style="262" customWidth="1"/>
    <col min="1797" max="1797" width="12.59765625" style="262" customWidth="1"/>
    <col min="1798" max="1798" width="8.59765625" style="262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30.3984375" style="262" customWidth="1"/>
    <col min="2050" max="2050" width="35.59765625" style="262" bestFit="1" customWidth="1"/>
    <col min="2051" max="2051" width="13.296875" style="262" bestFit="1" customWidth="1"/>
    <col min="2052" max="2052" width="10.69921875" style="262" customWidth="1"/>
    <col min="2053" max="2053" width="12.59765625" style="262" customWidth="1"/>
    <col min="2054" max="2054" width="8.59765625" style="262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30.3984375" style="262" customWidth="1"/>
    <col min="2306" max="2306" width="35.59765625" style="262" bestFit="1" customWidth="1"/>
    <col min="2307" max="2307" width="13.296875" style="262" bestFit="1" customWidth="1"/>
    <col min="2308" max="2308" width="10.69921875" style="262" customWidth="1"/>
    <col min="2309" max="2309" width="12.59765625" style="262" customWidth="1"/>
    <col min="2310" max="2310" width="8.59765625" style="262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30.3984375" style="262" customWidth="1"/>
    <col min="2562" max="2562" width="35.59765625" style="262" bestFit="1" customWidth="1"/>
    <col min="2563" max="2563" width="13.296875" style="262" bestFit="1" customWidth="1"/>
    <col min="2564" max="2564" width="10.69921875" style="262" customWidth="1"/>
    <col min="2565" max="2565" width="12.59765625" style="262" customWidth="1"/>
    <col min="2566" max="2566" width="8.59765625" style="262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30.3984375" style="262" customWidth="1"/>
    <col min="2818" max="2818" width="35.59765625" style="262" bestFit="1" customWidth="1"/>
    <col min="2819" max="2819" width="13.296875" style="262" bestFit="1" customWidth="1"/>
    <col min="2820" max="2820" width="10.69921875" style="262" customWidth="1"/>
    <col min="2821" max="2821" width="12.59765625" style="262" customWidth="1"/>
    <col min="2822" max="2822" width="8.59765625" style="262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30.3984375" style="262" customWidth="1"/>
    <col min="3074" max="3074" width="35.59765625" style="262" bestFit="1" customWidth="1"/>
    <col min="3075" max="3075" width="13.296875" style="262" bestFit="1" customWidth="1"/>
    <col min="3076" max="3076" width="10.69921875" style="262" customWidth="1"/>
    <col min="3077" max="3077" width="12.59765625" style="262" customWidth="1"/>
    <col min="3078" max="3078" width="8.59765625" style="262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30.3984375" style="262" customWidth="1"/>
    <col min="3330" max="3330" width="35.59765625" style="262" bestFit="1" customWidth="1"/>
    <col min="3331" max="3331" width="13.296875" style="262" bestFit="1" customWidth="1"/>
    <col min="3332" max="3332" width="10.69921875" style="262" customWidth="1"/>
    <col min="3333" max="3333" width="12.59765625" style="262" customWidth="1"/>
    <col min="3334" max="3334" width="8.59765625" style="262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30.3984375" style="262" customWidth="1"/>
    <col min="3586" max="3586" width="35.59765625" style="262" bestFit="1" customWidth="1"/>
    <col min="3587" max="3587" width="13.296875" style="262" bestFit="1" customWidth="1"/>
    <col min="3588" max="3588" width="10.69921875" style="262" customWidth="1"/>
    <col min="3589" max="3589" width="12.59765625" style="262" customWidth="1"/>
    <col min="3590" max="3590" width="8.59765625" style="262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30.3984375" style="262" customWidth="1"/>
    <col min="3842" max="3842" width="35.59765625" style="262" bestFit="1" customWidth="1"/>
    <col min="3843" max="3843" width="13.296875" style="262" bestFit="1" customWidth="1"/>
    <col min="3844" max="3844" width="10.69921875" style="262" customWidth="1"/>
    <col min="3845" max="3845" width="12.59765625" style="262" customWidth="1"/>
    <col min="3846" max="3846" width="8.59765625" style="262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30.3984375" style="262" customWidth="1"/>
    <col min="4098" max="4098" width="35.59765625" style="262" bestFit="1" customWidth="1"/>
    <col min="4099" max="4099" width="13.296875" style="262" bestFit="1" customWidth="1"/>
    <col min="4100" max="4100" width="10.69921875" style="262" customWidth="1"/>
    <col min="4101" max="4101" width="12.59765625" style="262" customWidth="1"/>
    <col min="4102" max="4102" width="8.59765625" style="262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30.3984375" style="262" customWidth="1"/>
    <col min="4354" max="4354" width="35.59765625" style="262" bestFit="1" customWidth="1"/>
    <col min="4355" max="4355" width="13.296875" style="262" bestFit="1" customWidth="1"/>
    <col min="4356" max="4356" width="10.69921875" style="262" customWidth="1"/>
    <col min="4357" max="4357" width="12.59765625" style="262" customWidth="1"/>
    <col min="4358" max="4358" width="8.59765625" style="262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30.3984375" style="262" customWidth="1"/>
    <col min="4610" max="4610" width="35.59765625" style="262" bestFit="1" customWidth="1"/>
    <col min="4611" max="4611" width="13.296875" style="262" bestFit="1" customWidth="1"/>
    <col min="4612" max="4612" width="10.69921875" style="262" customWidth="1"/>
    <col min="4613" max="4613" width="12.59765625" style="262" customWidth="1"/>
    <col min="4614" max="4614" width="8.59765625" style="262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30.3984375" style="262" customWidth="1"/>
    <col min="4866" max="4866" width="35.59765625" style="262" bestFit="1" customWidth="1"/>
    <col min="4867" max="4867" width="13.296875" style="262" bestFit="1" customWidth="1"/>
    <col min="4868" max="4868" width="10.69921875" style="262" customWidth="1"/>
    <col min="4869" max="4869" width="12.59765625" style="262" customWidth="1"/>
    <col min="4870" max="4870" width="8.59765625" style="262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30.3984375" style="262" customWidth="1"/>
    <col min="5122" max="5122" width="35.59765625" style="262" bestFit="1" customWidth="1"/>
    <col min="5123" max="5123" width="13.296875" style="262" bestFit="1" customWidth="1"/>
    <col min="5124" max="5124" width="10.69921875" style="262" customWidth="1"/>
    <col min="5125" max="5125" width="12.59765625" style="262" customWidth="1"/>
    <col min="5126" max="5126" width="8.59765625" style="262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30.3984375" style="262" customWidth="1"/>
    <col min="5378" max="5378" width="35.59765625" style="262" bestFit="1" customWidth="1"/>
    <col min="5379" max="5379" width="13.296875" style="262" bestFit="1" customWidth="1"/>
    <col min="5380" max="5380" width="10.69921875" style="262" customWidth="1"/>
    <col min="5381" max="5381" width="12.59765625" style="262" customWidth="1"/>
    <col min="5382" max="5382" width="8.59765625" style="262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30.3984375" style="262" customWidth="1"/>
    <col min="5634" max="5634" width="35.59765625" style="262" bestFit="1" customWidth="1"/>
    <col min="5635" max="5635" width="13.296875" style="262" bestFit="1" customWidth="1"/>
    <col min="5636" max="5636" width="10.69921875" style="262" customWidth="1"/>
    <col min="5637" max="5637" width="12.59765625" style="262" customWidth="1"/>
    <col min="5638" max="5638" width="8.59765625" style="262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30.3984375" style="262" customWidth="1"/>
    <col min="5890" max="5890" width="35.59765625" style="262" bestFit="1" customWidth="1"/>
    <col min="5891" max="5891" width="13.296875" style="262" bestFit="1" customWidth="1"/>
    <col min="5892" max="5892" width="10.69921875" style="262" customWidth="1"/>
    <col min="5893" max="5893" width="12.59765625" style="262" customWidth="1"/>
    <col min="5894" max="5894" width="8.59765625" style="262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30.3984375" style="262" customWidth="1"/>
    <col min="6146" max="6146" width="35.59765625" style="262" bestFit="1" customWidth="1"/>
    <col min="6147" max="6147" width="13.296875" style="262" bestFit="1" customWidth="1"/>
    <col min="6148" max="6148" width="10.69921875" style="262" customWidth="1"/>
    <col min="6149" max="6149" width="12.59765625" style="262" customWidth="1"/>
    <col min="6150" max="6150" width="8.59765625" style="262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30.3984375" style="262" customWidth="1"/>
    <col min="6402" max="6402" width="35.59765625" style="262" bestFit="1" customWidth="1"/>
    <col min="6403" max="6403" width="13.296875" style="262" bestFit="1" customWidth="1"/>
    <col min="6404" max="6404" width="10.69921875" style="262" customWidth="1"/>
    <col min="6405" max="6405" width="12.59765625" style="262" customWidth="1"/>
    <col min="6406" max="6406" width="8.59765625" style="262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30.3984375" style="262" customWidth="1"/>
    <col min="6658" max="6658" width="35.59765625" style="262" bestFit="1" customWidth="1"/>
    <col min="6659" max="6659" width="13.296875" style="262" bestFit="1" customWidth="1"/>
    <col min="6660" max="6660" width="10.69921875" style="262" customWidth="1"/>
    <col min="6661" max="6661" width="12.59765625" style="262" customWidth="1"/>
    <col min="6662" max="6662" width="8.59765625" style="262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30.3984375" style="262" customWidth="1"/>
    <col min="6914" max="6914" width="35.59765625" style="262" bestFit="1" customWidth="1"/>
    <col min="6915" max="6915" width="13.296875" style="262" bestFit="1" customWidth="1"/>
    <col min="6916" max="6916" width="10.69921875" style="262" customWidth="1"/>
    <col min="6917" max="6917" width="12.59765625" style="262" customWidth="1"/>
    <col min="6918" max="6918" width="8.59765625" style="262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30.3984375" style="262" customWidth="1"/>
    <col min="7170" max="7170" width="35.59765625" style="262" bestFit="1" customWidth="1"/>
    <col min="7171" max="7171" width="13.296875" style="262" bestFit="1" customWidth="1"/>
    <col min="7172" max="7172" width="10.69921875" style="262" customWidth="1"/>
    <col min="7173" max="7173" width="12.59765625" style="262" customWidth="1"/>
    <col min="7174" max="7174" width="8.59765625" style="262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30.3984375" style="262" customWidth="1"/>
    <col min="7426" max="7426" width="35.59765625" style="262" bestFit="1" customWidth="1"/>
    <col min="7427" max="7427" width="13.296875" style="262" bestFit="1" customWidth="1"/>
    <col min="7428" max="7428" width="10.69921875" style="262" customWidth="1"/>
    <col min="7429" max="7429" width="12.59765625" style="262" customWidth="1"/>
    <col min="7430" max="7430" width="8.59765625" style="262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30.3984375" style="262" customWidth="1"/>
    <col min="7682" max="7682" width="35.59765625" style="262" bestFit="1" customWidth="1"/>
    <col min="7683" max="7683" width="13.296875" style="262" bestFit="1" customWidth="1"/>
    <col min="7684" max="7684" width="10.69921875" style="262" customWidth="1"/>
    <col min="7685" max="7685" width="12.59765625" style="262" customWidth="1"/>
    <col min="7686" max="7686" width="8.59765625" style="262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30.3984375" style="262" customWidth="1"/>
    <col min="7938" max="7938" width="35.59765625" style="262" bestFit="1" customWidth="1"/>
    <col min="7939" max="7939" width="13.296875" style="262" bestFit="1" customWidth="1"/>
    <col min="7940" max="7940" width="10.69921875" style="262" customWidth="1"/>
    <col min="7941" max="7941" width="12.59765625" style="262" customWidth="1"/>
    <col min="7942" max="7942" width="8.59765625" style="262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30.3984375" style="262" customWidth="1"/>
    <col min="8194" max="8194" width="35.59765625" style="262" bestFit="1" customWidth="1"/>
    <col min="8195" max="8195" width="13.296875" style="262" bestFit="1" customWidth="1"/>
    <col min="8196" max="8196" width="10.69921875" style="262" customWidth="1"/>
    <col min="8197" max="8197" width="12.59765625" style="262" customWidth="1"/>
    <col min="8198" max="8198" width="8.59765625" style="262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30.3984375" style="262" customWidth="1"/>
    <col min="8450" max="8450" width="35.59765625" style="262" bestFit="1" customWidth="1"/>
    <col min="8451" max="8451" width="13.296875" style="262" bestFit="1" customWidth="1"/>
    <col min="8452" max="8452" width="10.69921875" style="262" customWidth="1"/>
    <col min="8453" max="8453" width="12.59765625" style="262" customWidth="1"/>
    <col min="8454" max="8454" width="8.59765625" style="262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30.3984375" style="262" customWidth="1"/>
    <col min="8706" max="8706" width="35.59765625" style="262" bestFit="1" customWidth="1"/>
    <col min="8707" max="8707" width="13.296875" style="262" bestFit="1" customWidth="1"/>
    <col min="8708" max="8708" width="10.69921875" style="262" customWidth="1"/>
    <col min="8709" max="8709" width="12.59765625" style="262" customWidth="1"/>
    <col min="8710" max="8710" width="8.59765625" style="262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30.3984375" style="262" customWidth="1"/>
    <col min="8962" max="8962" width="35.59765625" style="262" bestFit="1" customWidth="1"/>
    <col min="8963" max="8963" width="13.296875" style="262" bestFit="1" customWidth="1"/>
    <col min="8964" max="8964" width="10.69921875" style="262" customWidth="1"/>
    <col min="8965" max="8965" width="12.59765625" style="262" customWidth="1"/>
    <col min="8966" max="8966" width="8.59765625" style="262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30.3984375" style="262" customWidth="1"/>
    <col min="9218" max="9218" width="35.59765625" style="262" bestFit="1" customWidth="1"/>
    <col min="9219" max="9219" width="13.296875" style="262" bestFit="1" customWidth="1"/>
    <col min="9220" max="9220" width="10.69921875" style="262" customWidth="1"/>
    <col min="9221" max="9221" width="12.59765625" style="262" customWidth="1"/>
    <col min="9222" max="9222" width="8.59765625" style="262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30.3984375" style="262" customWidth="1"/>
    <col min="9474" max="9474" width="35.59765625" style="262" bestFit="1" customWidth="1"/>
    <col min="9475" max="9475" width="13.296875" style="262" bestFit="1" customWidth="1"/>
    <col min="9476" max="9476" width="10.69921875" style="262" customWidth="1"/>
    <col min="9477" max="9477" width="12.59765625" style="262" customWidth="1"/>
    <col min="9478" max="9478" width="8.59765625" style="262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30.3984375" style="262" customWidth="1"/>
    <col min="9730" max="9730" width="35.59765625" style="262" bestFit="1" customWidth="1"/>
    <col min="9731" max="9731" width="13.296875" style="262" bestFit="1" customWidth="1"/>
    <col min="9732" max="9732" width="10.69921875" style="262" customWidth="1"/>
    <col min="9733" max="9733" width="12.59765625" style="262" customWidth="1"/>
    <col min="9734" max="9734" width="8.59765625" style="262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30.3984375" style="262" customWidth="1"/>
    <col min="9986" max="9986" width="35.59765625" style="262" bestFit="1" customWidth="1"/>
    <col min="9987" max="9987" width="13.296875" style="262" bestFit="1" customWidth="1"/>
    <col min="9988" max="9988" width="10.69921875" style="262" customWidth="1"/>
    <col min="9989" max="9989" width="12.59765625" style="262" customWidth="1"/>
    <col min="9990" max="9990" width="8.59765625" style="262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30.3984375" style="262" customWidth="1"/>
    <col min="10242" max="10242" width="35.59765625" style="262" bestFit="1" customWidth="1"/>
    <col min="10243" max="10243" width="13.296875" style="262" bestFit="1" customWidth="1"/>
    <col min="10244" max="10244" width="10.69921875" style="262" customWidth="1"/>
    <col min="10245" max="10245" width="12.59765625" style="262" customWidth="1"/>
    <col min="10246" max="10246" width="8.59765625" style="262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30.3984375" style="262" customWidth="1"/>
    <col min="10498" max="10498" width="35.59765625" style="262" bestFit="1" customWidth="1"/>
    <col min="10499" max="10499" width="13.296875" style="262" bestFit="1" customWidth="1"/>
    <col min="10500" max="10500" width="10.69921875" style="262" customWidth="1"/>
    <col min="10501" max="10501" width="12.59765625" style="262" customWidth="1"/>
    <col min="10502" max="10502" width="8.59765625" style="262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30.3984375" style="262" customWidth="1"/>
    <col min="10754" max="10754" width="35.59765625" style="262" bestFit="1" customWidth="1"/>
    <col min="10755" max="10755" width="13.296875" style="262" bestFit="1" customWidth="1"/>
    <col min="10756" max="10756" width="10.69921875" style="262" customWidth="1"/>
    <col min="10757" max="10757" width="12.59765625" style="262" customWidth="1"/>
    <col min="10758" max="10758" width="8.59765625" style="262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30.3984375" style="262" customWidth="1"/>
    <col min="11010" max="11010" width="35.59765625" style="262" bestFit="1" customWidth="1"/>
    <col min="11011" max="11011" width="13.296875" style="262" bestFit="1" customWidth="1"/>
    <col min="11012" max="11012" width="10.69921875" style="262" customWidth="1"/>
    <col min="11013" max="11013" width="12.59765625" style="262" customWidth="1"/>
    <col min="11014" max="11014" width="8.59765625" style="262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30.3984375" style="262" customWidth="1"/>
    <col min="11266" max="11266" width="35.59765625" style="262" bestFit="1" customWidth="1"/>
    <col min="11267" max="11267" width="13.296875" style="262" bestFit="1" customWidth="1"/>
    <col min="11268" max="11268" width="10.69921875" style="262" customWidth="1"/>
    <col min="11269" max="11269" width="12.59765625" style="262" customWidth="1"/>
    <col min="11270" max="11270" width="8.59765625" style="262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30.3984375" style="262" customWidth="1"/>
    <col min="11522" max="11522" width="35.59765625" style="262" bestFit="1" customWidth="1"/>
    <col min="11523" max="11523" width="13.296875" style="262" bestFit="1" customWidth="1"/>
    <col min="11524" max="11524" width="10.69921875" style="262" customWidth="1"/>
    <col min="11525" max="11525" width="12.59765625" style="262" customWidth="1"/>
    <col min="11526" max="11526" width="8.59765625" style="262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30.3984375" style="262" customWidth="1"/>
    <col min="11778" max="11778" width="35.59765625" style="262" bestFit="1" customWidth="1"/>
    <col min="11779" max="11779" width="13.296875" style="262" bestFit="1" customWidth="1"/>
    <col min="11780" max="11780" width="10.69921875" style="262" customWidth="1"/>
    <col min="11781" max="11781" width="12.59765625" style="262" customWidth="1"/>
    <col min="11782" max="11782" width="8.59765625" style="262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30.3984375" style="262" customWidth="1"/>
    <col min="12034" max="12034" width="35.59765625" style="262" bestFit="1" customWidth="1"/>
    <col min="12035" max="12035" width="13.296875" style="262" bestFit="1" customWidth="1"/>
    <col min="12036" max="12036" width="10.69921875" style="262" customWidth="1"/>
    <col min="12037" max="12037" width="12.59765625" style="262" customWidth="1"/>
    <col min="12038" max="12038" width="8.59765625" style="262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30.3984375" style="262" customWidth="1"/>
    <col min="12290" max="12290" width="35.59765625" style="262" bestFit="1" customWidth="1"/>
    <col min="12291" max="12291" width="13.296875" style="262" bestFit="1" customWidth="1"/>
    <col min="12292" max="12292" width="10.69921875" style="262" customWidth="1"/>
    <col min="12293" max="12293" width="12.59765625" style="262" customWidth="1"/>
    <col min="12294" max="12294" width="8.59765625" style="262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30.3984375" style="262" customWidth="1"/>
    <col min="12546" max="12546" width="35.59765625" style="262" bestFit="1" customWidth="1"/>
    <col min="12547" max="12547" width="13.296875" style="262" bestFit="1" customWidth="1"/>
    <col min="12548" max="12548" width="10.69921875" style="262" customWidth="1"/>
    <col min="12549" max="12549" width="12.59765625" style="262" customWidth="1"/>
    <col min="12550" max="12550" width="8.59765625" style="262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30.3984375" style="262" customWidth="1"/>
    <col min="12802" max="12802" width="35.59765625" style="262" bestFit="1" customWidth="1"/>
    <col min="12803" max="12803" width="13.296875" style="262" bestFit="1" customWidth="1"/>
    <col min="12804" max="12804" width="10.69921875" style="262" customWidth="1"/>
    <col min="12805" max="12805" width="12.59765625" style="262" customWidth="1"/>
    <col min="12806" max="12806" width="8.59765625" style="262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30.3984375" style="262" customWidth="1"/>
    <col min="13058" max="13058" width="35.59765625" style="262" bestFit="1" customWidth="1"/>
    <col min="13059" max="13059" width="13.296875" style="262" bestFit="1" customWidth="1"/>
    <col min="13060" max="13060" width="10.69921875" style="262" customWidth="1"/>
    <col min="13061" max="13061" width="12.59765625" style="262" customWidth="1"/>
    <col min="13062" max="13062" width="8.59765625" style="262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30.3984375" style="262" customWidth="1"/>
    <col min="13314" max="13314" width="35.59765625" style="262" bestFit="1" customWidth="1"/>
    <col min="13315" max="13315" width="13.296875" style="262" bestFit="1" customWidth="1"/>
    <col min="13316" max="13316" width="10.69921875" style="262" customWidth="1"/>
    <col min="13317" max="13317" width="12.59765625" style="262" customWidth="1"/>
    <col min="13318" max="13318" width="8.59765625" style="262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30.3984375" style="262" customWidth="1"/>
    <col min="13570" max="13570" width="35.59765625" style="262" bestFit="1" customWidth="1"/>
    <col min="13571" max="13571" width="13.296875" style="262" bestFit="1" customWidth="1"/>
    <col min="13572" max="13572" width="10.69921875" style="262" customWidth="1"/>
    <col min="13573" max="13573" width="12.59765625" style="262" customWidth="1"/>
    <col min="13574" max="13574" width="8.59765625" style="262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30.3984375" style="262" customWidth="1"/>
    <col min="13826" max="13826" width="35.59765625" style="262" bestFit="1" customWidth="1"/>
    <col min="13827" max="13827" width="13.296875" style="262" bestFit="1" customWidth="1"/>
    <col min="13828" max="13828" width="10.69921875" style="262" customWidth="1"/>
    <col min="13829" max="13829" width="12.59765625" style="262" customWidth="1"/>
    <col min="13830" max="13830" width="8.59765625" style="262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30.3984375" style="262" customWidth="1"/>
    <col min="14082" max="14082" width="35.59765625" style="262" bestFit="1" customWidth="1"/>
    <col min="14083" max="14083" width="13.296875" style="262" bestFit="1" customWidth="1"/>
    <col min="14084" max="14084" width="10.69921875" style="262" customWidth="1"/>
    <col min="14085" max="14085" width="12.59765625" style="262" customWidth="1"/>
    <col min="14086" max="14086" width="8.59765625" style="262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30.3984375" style="262" customWidth="1"/>
    <col min="14338" max="14338" width="35.59765625" style="262" bestFit="1" customWidth="1"/>
    <col min="14339" max="14339" width="13.296875" style="262" bestFit="1" customWidth="1"/>
    <col min="14340" max="14340" width="10.69921875" style="262" customWidth="1"/>
    <col min="14341" max="14341" width="12.59765625" style="262" customWidth="1"/>
    <col min="14342" max="14342" width="8.59765625" style="262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30.3984375" style="262" customWidth="1"/>
    <col min="14594" max="14594" width="35.59765625" style="262" bestFit="1" customWidth="1"/>
    <col min="14595" max="14595" width="13.296875" style="262" bestFit="1" customWidth="1"/>
    <col min="14596" max="14596" width="10.69921875" style="262" customWidth="1"/>
    <col min="14597" max="14597" width="12.59765625" style="262" customWidth="1"/>
    <col min="14598" max="14598" width="8.59765625" style="262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30.3984375" style="262" customWidth="1"/>
    <col min="14850" max="14850" width="35.59765625" style="262" bestFit="1" customWidth="1"/>
    <col min="14851" max="14851" width="13.296875" style="262" bestFit="1" customWidth="1"/>
    <col min="14852" max="14852" width="10.69921875" style="262" customWidth="1"/>
    <col min="14853" max="14853" width="12.59765625" style="262" customWidth="1"/>
    <col min="14854" max="14854" width="8.59765625" style="262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30.3984375" style="262" customWidth="1"/>
    <col min="15106" max="15106" width="35.59765625" style="262" bestFit="1" customWidth="1"/>
    <col min="15107" max="15107" width="13.296875" style="262" bestFit="1" customWidth="1"/>
    <col min="15108" max="15108" width="10.69921875" style="262" customWidth="1"/>
    <col min="15109" max="15109" width="12.59765625" style="262" customWidth="1"/>
    <col min="15110" max="15110" width="8.59765625" style="262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30.3984375" style="262" customWidth="1"/>
    <col min="15362" max="15362" width="35.59765625" style="262" bestFit="1" customWidth="1"/>
    <col min="15363" max="15363" width="13.296875" style="262" bestFit="1" customWidth="1"/>
    <col min="15364" max="15364" width="10.69921875" style="262" customWidth="1"/>
    <col min="15365" max="15365" width="12.59765625" style="262" customWidth="1"/>
    <col min="15366" max="15366" width="8.59765625" style="262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30.3984375" style="262" customWidth="1"/>
    <col min="15618" max="15618" width="35.59765625" style="262" bestFit="1" customWidth="1"/>
    <col min="15619" max="15619" width="13.296875" style="262" bestFit="1" customWidth="1"/>
    <col min="15620" max="15620" width="10.69921875" style="262" customWidth="1"/>
    <col min="15621" max="15621" width="12.59765625" style="262" customWidth="1"/>
    <col min="15622" max="15622" width="8.59765625" style="262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30.3984375" style="262" customWidth="1"/>
    <col min="15874" max="15874" width="35.59765625" style="262" bestFit="1" customWidth="1"/>
    <col min="15875" max="15875" width="13.296875" style="262" bestFit="1" customWidth="1"/>
    <col min="15876" max="15876" width="10.69921875" style="262" customWidth="1"/>
    <col min="15877" max="15877" width="12.59765625" style="262" customWidth="1"/>
    <col min="15878" max="15878" width="8.59765625" style="262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30.3984375" style="262" customWidth="1"/>
    <col min="16130" max="16130" width="35.59765625" style="262" bestFit="1" customWidth="1"/>
    <col min="16131" max="16131" width="13.296875" style="262" bestFit="1" customWidth="1"/>
    <col min="16132" max="16132" width="10.69921875" style="262" customWidth="1"/>
    <col min="16133" max="16133" width="12.59765625" style="262" customWidth="1"/>
    <col min="16134" max="16134" width="8.59765625" style="262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>
        <v>43313</v>
      </c>
    </row>
    <row r="3" spans="1:8" ht="15.7" customHeight="1" x14ac:dyDescent="0.35">
      <c r="B3" s="264"/>
    </row>
    <row r="4" spans="1:8" ht="15" customHeight="1" x14ac:dyDescent="0.35">
      <c r="A4" s="267" t="s">
        <v>1252</v>
      </c>
      <c r="C4" s="268" t="s">
        <v>201</v>
      </c>
      <c r="D4" s="268" t="s">
        <v>202</v>
      </c>
      <c r="E4" s="268" t="s">
        <v>203</v>
      </c>
      <c r="F4" s="307" t="s">
        <v>435</v>
      </c>
    </row>
    <row r="5" spans="1:8" ht="14.4" customHeight="1" x14ac:dyDescent="0.35">
      <c r="A5" s="270" t="s">
        <v>3</v>
      </c>
      <c r="B5" s="262" t="s">
        <v>4</v>
      </c>
      <c r="C5" s="271">
        <v>600</v>
      </c>
      <c r="D5" s="271"/>
      <c r="E5" s="271">
        <v>600</v>
      </c>
      <c r="F5" s="266" t="s">
        <v>5</v>
      </c>
    </row>
    <row r="6" spans="1:8" ht="14.4" customHeight="1" x14ac:dyDescent="0.35">
      <c r="A6" s="270" t="s">
        <v>8</v>
      </c>
      <c r="B6" s="262" t="s">
        <v>1310</v>
      </c>
      <c r="C6" s="274">
        <v>15</v>
      </c>
      <c r="D6" s="274">
        <v>3</v>
      </c>
      <c r="E6" s="274">
        <v>18</v>
      </c>
      <c r="F6" s="266" t="s">
        <v>5</v>
      </c>
      <c r="G6" s="273"/>
    </row>
    <row r="7" spans="1:8" ht="14.4" customHeight="1" x14ac:dyDescent="0.35">
      <c r="A7" s="270" t="s">
        <v>1123</v>
      </c>
      <c r="B7" s="262" t="s">
        <v>1048</v>
      </c>
      <c r="C7" s="274">
        <v>44.5</v>
      </c>
      <c r="D7" s="274">
        <v>8.9</v>
      </c>
      <c r="E7" s="274">
        <v>53.4</v>
      </c>
      <c r="F7" s="266">
        <v>108914</v>
      </c>
      <c r="G7" s="273"/>
    </row>
    <row r="8" spans="1:8" ht="14.4" customHeight="1" x14ac:dyDescent="0.35">
      <c r="A8" s="270" t="s">
        <v>1311</v>
      </c>
      <c r="B8" s="262" t="s">
        <v>1312</v>
      </c>
      <c r="C8" s="274">
        <v>70</v>
      </c>
      <c r="D8" s="274"/>
      <c r="E8" s="274">
        <v>70</v>
      </c>
      <c r="F8" s="266">
        <v>108913</v>
      </c>
      <c r="G8" s="273"/>
    </row>
    <row r="9" spans="1:8" ht="12.85" customHeight="1" x14ac:dyDescent="0.35">
      <c r="C9" s="276">
        <f>SUM(C5:C8)</f>
        <v>729.5</v>
      </c>
      <c r="D9" s="276">
        <f>SUM(D5:D8)</f>
        <v>11.9</v>
      </c>
      <c r="E9" s="276">
        <f>SUM(E5:E8)</f>
        <v>741.4</v>
      </c>
      <c r="H9" s="262" t="s">
        <v>10</v>
      </c>
    </row>
    <row r="10" spans="1:8" x14ac:dyDescent="0.35">
      <c r="A10" s="267" t="s">
        <v>1259</v>
      </c>
      <c r="C10" s="277"/>
      <c r="D10" s="277"/>
      <c r="E10" s="277"/>
    </row>
    <row r="11" spans="1:8" x14ac:dyDescent="0.35">
      <c r="A11" s="270" t="s">
        <v>12</v>
      </c>
      <c r="B11" s="262" t="s">
        <v>13</v>
      </c>
      <c r="C11" s="278">
        <v>8.31</v>
      </c>
      <c r="D11" s="278"/>
      <c r="E11" s="278">
        <v>8.31</v>
      </c>
      <c r="F11" s="266" t="s">
        <v>5</v>
      </c>
      <c r="G11" s="273"/>
    </row>
    <row r="12" spans="1:8" x14ac:dyDescent="0.35">
      <c r="A12" s="262" t="s">
        <v>18</v>
      </c>
      <c r="B12" s="262" t="s">
        <v>19</v>
      </c>
      <c r="C12" s="279">
        <v>66.09</v>
      </c>
      <c r="D12" s="279">
        <v>13.22</v>
      </c>
      <c r="E12" s="279">
        <v>79.31</v>
      </c>
      <c r="F12" s="280" t="s">
        <v>5</v>
      </c>
    </row>
    <row r="13" spans="1:8" x14ac:dyDescent="0.35">
      <c r="A13" s="262" t="s">
        <v>8</v>
      </c>
      <c r="B13" s="262" t="s">
        <v>1313</v>
      </c>
      <c r="C13" s="278">
        <v>69.930000000000007</v>
      </c>
      <c r="D13" s="278">
        <v>13.99</v>
      </c>
      <c r="E13" s="278">
        <v>83.92</v>
      </c>
      <c r="F13" s="280" t="s">
        <v>5</v>
      </c>
      <c r="G13" s="273"/>
    </row>
    <row r="14" spans="1:8" x14ac:dyDescent="0.35">
      <c r="A14" s="270" t="s">
        <v>1123</v>
      </c>
      <c r="B14" s="262" t="s">
        <v>659</v>
      </c>
      <c r="C14" s="277">
        <v>20.7</v>
      </c>
      <c r="D14" s="277">
        <v>4.1399999999999997</v>
      </c>
      <c r="E14" s="277">
        <v>24.84</v>
      </c>
      <c r="F14" s="266">
        <v>108914</v>
      </c>
      <c r="G14" s="273"/>
    </row>
    <row r="15" spans="1:8" x14ac:dyDescent="0.35">
      <c r="A15" s="270" t="s">
        <v>1126</v>
      </c>
      <c r="B15" s="262" t="s">
        <v>652</v>
      </c>
      <c r="C15" s="277">
        <v>45.76</v>
      </c>
      <c r="D15" s="277">
        <v>9.16</v>
      </c>
      <c r="E15" s="277">
        <v>54.92</v>
      </c>
      <c r="F15" s="266">
        <v>108915</v>
      </c>
      <c r="G15" s="273"/>
    </row>
    <row r="16" spans="1:8" x14ac:dyDescent="0.35">
      <c r="A16" s="270" t="s">
        <v>1126</v>
      </c>
      <c r="B16" s="262" t="s">
        <v>1314</v>
      </c>
      <c r="C16" s="277">
        <v>96.4</v>
      </c>
      <c r="D16" s="277">
        <v>19.28</v>
      </c>
      <c r="E16" s="277">
        <v>115.68</v>
      </c>
      <c r="F16" s="266">
        <v>108915</v>
      </c>
      <c r="G16" s="273"/>
    </row>
    <row r="17" spans="1:7" x14ac:dyDescent="0.35">
      <c r="A17" s="270" t="s">
        <v>1315</v>
      </c>
      <c r="B17" s="262" t="s">
        <v>1316</v>
      </c>
      <c r="C17" s="277">
        <v>228.8</v>
      </c>
      <c r="D17" s="277">
        <v>45.76</v>
      </c>
      <c r="E17" s="277">
        <f>SUM(C17:D17)</f>
        <v>274.56</v>
      </c>
      <c r="F17" s="266" t="s">
        <v>5</v>
      </c>
      <c r="G17" s="273"/>
    </row>
    <row r="18" spans="1:7" x14ac:dyDescent="0.35">
      <c r="A18" s="270" t="s">
        <v>792</v>
      </c>
      <c r="B18" s="262" t="s">
        <v>1317</v>
      </c>
      <c r="C18" s="277">
        <v>39.549999999999997</v>
      </c>
      <c r="D18" s="277">
        <v>7.91</v>
      </c>
      <c r="E18" s="277">
        <f>SUM(C18:D18)</f>
        <v>47.459999999999994</v>
      </c>
      <c r="F18" s="266">
        <v>108916</v>
      </c>
      <c r="G18" s="273"/>
    </row>
    <row r="19" spans="1:7" x14ac:dyDescent="0.35">
      <c r="A19" s="270" t="s">
        <v>24</v>
      </c>
      <c r="B19" s="262" t="s">
        <v>1318</v>
      </c>
      <c r="C19" s="277">
        <v>257.5</v>
      </c>
      <c r="D19" s="277">
        <v>51.5</v>
      </c>
      <c r="E19" s="277">
        <v>309</v>
      </c>
      <c r="F19" s="266">
        <v>108917</v>
      </c>
      <c r="G19" s="273"/>
    </row>
    <row r="20" spans="1:7" x14ac:dyDescent="0.35">
      <c r="A20" s="270" t="s">
        <v>610</v>
      </c>
      <c r="B20" s="262" t="s">
        <v>1319</v>
      </c>
      <c r="C20" s="277">
        <v>206.27</v>
      </c>
      <c r="D20" s="277">
        <v>41.25</v>
      </c>
      <c r="E20" s="277">
        <v>247.52</v>
      </c>
      <c r="F20" s="266">
        <v>108918</v>
      </c>
      <c r="G20" s="273"/>
    </row>
    <row r="21" spans="1:7" x14ac:dyDescent="0.35">
      <c r="A21" s="270" t="s">
        <v>610</v>
      </c>
      <c r="B21" s="262" t="s">
        <v>1319</v>
      </c>
      <c r="C21" s="277">
        <v>321.60000000000002</v>
      </c>
      <c r="D21" s="277">
        <v>64.319999999999993</v>
      </c>
      <c r="E21" s="277">
        <v>385.92</v>
      </c>
      <c r="F21" s="266">
        <v>108918</v>
      </c>
      <c r="G21" s="273"/>
    </row>
    <row r="22" spans="1:7" x14ac:dyDescent="0.35">
      <c r="A22" s="270" t="s">
        <v>610</v>
      </c>
      <c r="B22" s="262" t="s">
        <v>1320</v>
      </c>
      <c r="C22" s="277">
        <v>591.27</v>
      </c>
      <c r="D22" s="277">
        <v>118.25</v>
      </c>
      <c r="E22" s="277">
        <v>709.52</v>
      </c>
      <c r="F22" s="266">
        <v>108918</v>
      </c>
      <c r="G22" s="273"/>
    </row>
    <row r="23" spans="1:7" x14ac:dyDescent="0.35">
      <c r="A23" s="270" t="s">
        <v>610</v>
      </c>
      <c r="B23" s="262" t="s">
        <v>1321</v>
      </c>
      <c r="C23" s="277">
        <v>235</v>
      </c>
      <c r="D23" s="277">
        <v>47</v>
      </c>
      <c r="E23" s="277">
        <v>282</v>
      </c>
      <c r="F23" s="266">
        <v>108918</v>
      </c>
      <c r="G23" s="273"/>
    </row>
    <row r="24" spans="1:7" x14ac:dyDescent="0.35">
      <c r="A24" s="270" t="s">
        <v>1322</v>
      </c>
      <c r="B24" s="262" t="s">
        <v>1323</v>
      </c>
      <c r="C24" s="277">
        <v>5.2</v>
      </c>
      <c r="D24" s="277"/>
      <c r="E24" s="277">
        <v>5.2</v>
      </c>
      <c r="F24" s="266" t="s">
        <v>1140</v>
      </c>
      <c r="G24" s="273"/>
    </row>
    <row r="25" spans="1:7" x14ac:dyDescent="0.35">
      <c r="C25" s="276">
        <f>SUM(C11:C24)</f>
        <v>2192.3799999999997</v>
      </c>
      <c r="D25" s="276">
        <f>SUM(D11:D24)</f>
        <v>435.78</v>
      </c>
      <c r="E25" s="276">
        <f>SUM(E11:E24)</f>
        <v>2628.16</v>
      </c>
      <c r="G25" s="273"/>
    </row>
    <row r="26" spans="1:7" x14ac:dyDescent="0.35">
      <c r="A26" s="267" t="s">
        <v>1273</v>
      </c>
      <c r="C26" s="277"/>
      <c r="D26" s="277"/>
      <c r="E26" s="277"/>
    </row>
    <row r="27" spans="1:7" x14ac:dyDescent="0.35">
      <c r="A27" s="270" t="s">
        <v>3</v>
      </c>
      <c r="B27" s="262" t="s">
        <v>4</v>
      </c>
      <c r="C27" s="277">
        <v>456</v>
      </c>
      <c r="D27" s="277"/>
      <c r="E27" s="277">
        <v>456</v>
      </c>
      <c r="F27" s="266" t="s">
        <v>5</v>
      </c>
    </row>
    <row r="28" spans="1:7" x14ac:dyDescent="0.35">
      <c r="A28" s="270" t="s">
        <v>656</v>
      </c>
      <c r="B28" s="262" t="s">
        <v>655</v>
      </c>
      <c r="C28" s="277">
        <v>46.97</v>
      </c>
      <c r="D28" s="277"/>
      <c r="E28" s="277">
        <v>46.97</v>
      </c>
      <c r="F28" s="266">
        <v>108919</v>
      </c>
    </row>
    <row r="29" spans="1:7" x14ac:dyDescent="0.35">
      <c r="A29" s="270" t="s">
        <v>1123</v>
      </c>
      <c r="B29" s="282" t="s">
        <v>1324</v>
      </c>
      <c r="C29" s="278">
        <v>48.8</v>
      </c>
      <c r="D29" s="278">
        <v>9.76</v>
      </c>
      <c r="E29" s="278">
        <v>58.56</v>
      </c>
      <c r="F29" s="266">
        <v>108914</v>
      </c>
    </row>
    <row r="30" spans="1:7" x14ac:dyDescent="0.35">
      <c r="A30" s="270" t="s">
        <v>2076</v>
      </c>
      <c r="B30" s="282" t="s">
        <v>1325</v>
      </c>
      <c r="C30" s="278">
        <v>47.16</v>
      </c>
      <c r="D30" s="278"/>
      <c r="E30" s="278">
        <v>47.16</v>
      </c>
      <c r="F30" s="266">
        <v>108920</v>
      </c>
    </row>
    <row r="31" spans="1:7" x14ac:dyDescent="0.35">
      <c r="A31" s="270" t="s">
        <v>681</v>
      </c>
      <c r="B31" s="282" t="s">
        <v>1131</v>
      </c>
      <c r="C31" s="278">
        <v>28.05</v>
      </c>
      <c r="D31" s="278">
        <v>5.61</v>
      </c>
      <c r="E31" s="278">
        <v>33.659999999999997</v>
      </c>
      <c r="F31" s="266">
        <v>108931</v>
      </c>
    </row>
    <row r="32" spans="1:7" x14ac:dyDescent="0.35">
      <c r="A32" s="270" t="s">
        <v>1326</v>
      </c>
      <c r="B32" s="282" t="s">
        <v>1072</v>
      </c>
      <c r="C32" s="278">
        <v>423.34</v>
      </c>
      <c r="D32" s="278"/>
      <c r="E32" s="278">
        <v>423.34</v>
      </c>
      <c r="F32" s="266">
        <v>108921</v>
      </c>
    </row>
    <row r="33" spans="1:9" x14ac:dyDescent="0.35">
      <c r="A33" s="270" t="s">
        <v>617</v>
      </c>
      <c r="B33" s="282" t="s">
        <v>804</v>
      </c>
      <c r="C33" s="278">
        <v>77.94</v>
      </c>
      <c r="D33" s="278">
        <v>15.59</v>
      </c>
      <c r="E33" s="278">
        <v>93.53</v>
      </c>
      <c r="F33" s="266" t="s">
        <v>5</v>
      </c>
    </row>
    <row r="34" spans="1:9" x14ac:dyDescent="0.35">
      <c r="A34" s="270" t="s">
        <v>620</v>
      </c>
      <c r="B34" s="282" t="s">
        <v>1317</v>
      </c>
      <c r="C34" s="278">
        <v>247.03</v>
      </c>
      <c r="D34" s="278">
        <v>49.41</v>
      </c>
      <c r="E34" s="278">
        <v>296.44</v>
      </c>
      <c r="F34" s="266">
        <v>108922</v>
      </c>
    </row>
    <row r="35" spans="1:9" x14ac:dyDescent="0.35">
      <c r="A35" s="270" t="s">
        <v>2077</v>
      </c>
      <c r="B35" s="282" t="s">
        <v>1327</v>
      </c>
      <c r="C35" s="278">
        <v>65</v>
      </c>
      <c r="D35" s="278"/>
      <c r="E35" s="278">
        <v>65</v>
      </c>
      <c r="F35" s="266">
        <v>108923</v>
      </c>
    </row>
    <row r="36" spans="1:9" x14ac:dyDescent="0.35">
      <c r="A36" s="270" t="s">
        <v>1225</v>
      </c>
      <c r="B36" s="282" t="s">
        <v>1328</v>
      </c>
      <c r="C36" s="278">
        <v>75.099999999999994</v>
      </c>
      <c r="D36" s="278">
        <v>15.02</v>
      </c>
      <c r="E36" s="278">
        <v>90.12</v>
      </c>
      <c r="F36" s="266" t="s">
        <v>5</v>
      </c>
    </row>
    <row r="37" spans="1:9" x14ac:dyDescent="0.35">
      <c r="A37" s="270" t="s">
        <v>881</v>
      </c>
      <c r="B37" s="282" t="s">
        <v>1329</v>
      </c>
      <c r="C37" s="278">
        <v>10</v>
      </c>
      <c r="D37" s="278">
        <v>2</v>
      </c>
      <c r="E37" s="278">
        <v>12</v>
      </c>
      <c r="F37" s="266" t="s">
        <v>5</v>
      </c>
    </row>
    <row r="38" spans="1:9" x14ac:dyDescent="0.35">
      <c r="A38" s="270" t="s">
        <v>415</v>
      </c>
      <c r="B38" s="282" t="s">
        <v>1330</v>
      </c>
      <c r="C38" s="278">
        <v>89.17</v>
      </c>
      <c r="D38" s="278">
        <v>17.829999999999998</v>
      </c>
      <c r="E38" s="278">
        <v>107</v>
      </c>
      <c r="F38" s="266">
        <v>108930</v>
      </c>
    </row>
    <row r="39" spans="1:9" x14ac:dyDescent="0.35">
      <c r="A39" s="283"/>
      <c r="B39" s="284"/>
      <c r="C39" s="276">
        <f>SUM(C27:C38)</f>
        <v>1614.56</v>
      </c>
      <c r="D39" s="276">
        <f>SUM(D27:D38)</f>
        <v>115.22</v>
      </c>
      <c r="E39" s="276">
        <f>SUM(E27:E38)</f>
        <v>1729.7799999999997</v>
      </c>
      <c r="F39" s="285"/>
    </row>
    <row r="40" spans="1:9" x14ac:dyDescent="0.35">
      <c r="A40" s="283"/>
      <c r="B40" s="284"/>
      <c r="C40" s="286"/>
      <c r="D40" s="286"/>
      <c r="E40" s="286"/>
      <c r="F40" s="285"/>
    </row>
    <row r="41" spans="1:9" x14ac:dyDescent="0.35">
      <c r="A41" s="267" t="s">
        <v>1278</v>
      </c>
      <c r="C41" s="277"/>
      <c r="D41" s="277"/>
      <c r="E41" s="277"/>
      <c r="G41" s="273"/>
    </row>
    <row r="42" spans="1:9" x14ac:dyDescent="0.35">
      <c r="A42" s="270" t="s">
        <v>3</v>
      </c>
      <c r="B42" s="262" t="s">
        <v>4</v>
      </c>
      <c r="C42" s="277">
        <v>187</v>
      </c>
      <c r="D42" s="277"/>
      <c r="E42" s="277">
        <v>187</v>
      </c>
      <c r="F42" s="266" t="s">
        <v>5</v>
      </c>
    </row>
    <row r="43" spans="1:9" x14ac:dyDescent="0.35">
      <c r="A43" s="270" t="s">
        <v>1094</v>
      </c>
      <c r="B43" s="262" t="s">
        <v>1134</v>
      </c>
      <c r="C43" s="274">
        <v>520</v>
      </c>
      <c r="D43" s="274">
        <v>104</v>
      </c>
      <c r="E43" s="274">
        <v>624</v>
      </c>
      <c r="F43" s="287">
        <v>108924</v>
      </c>
      <c r="G43" s="273"/>
    </row>
    <row r="44" spans="1:9" x14ac:dyDescent="0.35">
      <c r="A44" s="270" t="s">
        <v>649</v>
      </c>
      <c r="B44" s="262" t="s">
        <v>1331</v>
      </c>
      <c r="C44" s="274">
        <v>15.42</v>
      </c>
      <c r="D44" s="274">
        <v>3.08</v>
      </c>
      <c r="E44" s="274">
        <v>18.5</v>
      </c>
      <c r="F44" s="287">
        <v>108914</v>
      </c>
      <c r="G44" s="273"/>
    </row>
    <row r="45" spans="1:9" x14ac:dyDescent="0.35">
      <c r="A45" s="270" t="s">
        <v>630</v>
      </c>
      <c r="B45" s="262" t="s">
        <v>1332</v>
      </c>
      <c r="C45" s="274">
        <v>3352</v>
      </c>
      <c r="D45" s="274">
        <v>670.4</v>
      </c>
      <c r="E45" s="274">
        <v>4022.4</v>
      </c>
      <c r="F45" s="266">
        <v>108925</v>
      </c>
      <c r="G45" s="273"/>
    </row>
    <row r="46" spans="1:9" x14ac:dyDescent="0.35">
      <c r="A46" s="270" t="s">
        <v>415</v>
      </c>
      <c r="B46" s="262" t="s">
        <v>1333</v>
      </c>
      <c r="C46" s="274">
        <v>96.89</v>
      </c>
      <c r="D46" s="274">
        <v>4.84</v>
      </c>
      <c r="E46" s="274">
        <v>101.73</v>
      </c>
      <c r="F46" s="266">
        <v>108930</v>
      </c>
      <c r="G46" s="273"/>
      <c r="I46" s="277"/>
    </row>
    <row r="47" spans="1:9" x14ac:dyDescent="0.35">
      <c r="A47" s="288"/>
      <c r="B47" s="283"/>
      <c r="C47" s="276">
        <f>SUM(C42:C46)</f>
        <v>4171.3100000000004</v>
      </c>
      <c r="D47" s="276">
        <f>SUM(D42:D46)</f>
        <v>782.32</v>
      </c>
      <c r="E47" s="276">
        <f>SUM(E42:E46)</f>
        <v>4953.6299999999992</v>
      </c>
      <c r="G47" s="273"/>
    </row>
    <row r="48" spans="1:9" x14ac:dyDescent="0.35">
      <c r="A48" s="270"/>
      <c r="B48" s="284"/>
      <c r="C48" s="286"/>
      <c r="D48" s="286"/>
      <c r="E48" s="286"/>
      <c r="G48" s="273"/>
    </row>
    <row r="49" spans="1:7" x14ac:dyDescent="0.35">
      <c r="A49" s="267" t="s">
        <v>1334</v>
      </c>
      <c r="C49" s="286"/>
      <c r="D49" s="286"/>
      <c r="E49" s="286"/>
    </row>
    <row r="50" spans="1:7" x14ac:dyDescent="0.35">
      <c r="A50" s="270" t="s">
        <v>745</v>
      </c>
      <c r="B50" s="262" t="s">
        <v>1335</v>
      </c>
      <c r="C50" s="286">
        <v>731.88</v>
      </c>
      <c r="D50" s="286">
        <v>146.38</v>
      </c>
      <c r="E50" s="286">
        <v>878.26</v>
      </c>
      <c r="F50" s="266" t="s">
        <v>5</v>
      </c>
    </row>
    <row r="51" spans="1:7" x14ac:dyDescent="0.35">
      <c r="A51" s="270" t="s">
        <v>1229</v>
      </c>
      <c r="B51" s="262" t="s">
        <v>1336</v>
      </c>
      <c r="C51" s="286">
        <v>39.090000000000003</v>
      </c>
      <c r="D51" s="286">
        <v>1.95</v>
      </c>
      <c r="E51" s="286">
        <v>41.04</v>
      </c>
      <c r="F51" s="266">
        <v>108930</v>
      </c>
    </row>
    <row r="52" spans="1:7" x14ac:dyDescent="0.35">
      <c r="C52" s="276">
        <f>SUM(C50:C51)</f>
        <v>770.97</v>
      </c>
      <c r="D52" s="276">
        <f>SUM(D50:D51)</f>
        <v>148.32999999999998</v>
      </c>
      <c r="E52" s="276">
        <f>SUM(E50:E51)</f>
        <v>919.3</v>
      </c>
    </row>
    <row r="53" spans="1:7" x14ac:dyDescent="0.35">
      <c r="C53" s="286"/>
      <c r="D53" s="286"/>
      <c r="E53" s="286"/>
    </row>
    <row r="54" spans="1:7" x14ac:dyDescent="0.35">
      <c r="A54" s="267" t="s">
        <v>1283</v>
      </c>
      <c r="C54" s="286"/>
      <c r="D54" s="286"/>
      <c r="E54" s="286"/>
      <c r="G54" s="273"/>
    </row>
    <row r="55" spans="1:7" x14ac:dyDescent="0.35">
      <c r="A55" s="270" t="s">
        <v>1229</v>
      </c>
      <c r="B55" s="262" t="s">
        <v>1333</v>
      </c>
      <c r="C55" s="265">
        <v>84.69</v>
      </c>
      <c r="D55" s="265">
        <v>4.2300000000000004</v>
      </c>
      <c r="E55" s="265">
        <v>88.92</v>
      </c>
      <c r="G55" s="273"/>
    </row>
    <row r="56" spans="1:7" x14ac:dyDescent="0.35">
      <c r="C56" s="276">
        <f>SUM(C55:C55)</f>
        <v>84.69</v>
      </c>
      <c r="D56" s="276">
        <f>SUM(D55:D55)</f>
        <v>4.2300000000000004</v>
      </c>
      <c r="E56" s="276">
        <f>SUM(E55:E55)</f>
        <v>88.92</v>
      </c>
    </row>
    <row r="57" spans="1:7" x14ac:dyDescent="0.35">
      <c r="A57" s="267" t="s">
        <v>1285</v>
      </c>
      <c r="B57" s="270"/>
      <c r="C57" s="277"/>
      <c r="D57" s="277"/>
      <c r="E57" s="277"/>
    </row>
    <row r="58" spans="1:7" x14ac:dyDescent="0.35">
      <c r="A58" s="270" t="s">
        <v>3</v>
      </c>
      <c r="B58" s="270" t="s">
        <v>4</v>
      </c>
      <c r="C58" s="277">
        <v>540</v>
      </c>
      <c r="D58" s="277"/>
      <c r="E58" s="277">
        <v>540</v>
      </c>
      <c r="F58" s="266" t="s">
        <v>5</v>
      </c>
    </row>
    <row r="59" spans="1:7" x14ac:dyDescent="0.35">
      <c r="A59" s="270" t="s">
        <v>649</v>
      </c>
      <c r="B59" s="270" t="s">
        <v>1048</v>
      </c>
      <c r="C59" s="277">
        <v>57.36</v>
      </c>
      <c r="D59" s="277">
        <v>11.47</v>
      </c>
      <c r="E59" s="291">
        <v>68.83</v>
      </c>
      <c r="F59" s="266">
        <v>108914</v>
      </c>
    </row>
    <row r="60" spans="1:7" x14ac:dyDescent="0.35">
      <c r="A60" s="270" t="s">
        <v>1094</v>
      </c>
      <c r="B60" s="270" t="s">
        <v>1337</v>
      </c>
      <c r="C60" s="277">
        <v>410</v>
      </c>
      <c r="D60" s="277">
        <v>82</v>
      </c>
      <c r="E60" s="291">
        <v>492</v>
      </c>
      <c r="F60" s="266">
        <v>108924</v>
      </c>
      <c r="G60" s="273"/>
    </row>
    <row r="61" spans="1:7" x14ac:dyDescent="0.35">
      <c r="C61" s="276">
        <f>SUM(C58:C60)</f>
        <v>1007.36</v>
      </c>
      <c r="D61" s="276">
        <f>SUM(D58:D60)</f>
        <v>93.47</v>
      </c>
      <c r="E61" s="276">
        <f>SUM(E58:E60)</f>
        <v>1100.83</v>
      </c>
      <c r="G61" s="273"/>
    </row>
    <row r="62" spans="1:7" x14ac:dyDescent="0.35">
      <c r="C62" s="286"/>
      <c r="D62" s="286"/>
      <c r="E62" s="286"/>
    </row>
    <row r="63" spans="1:7" x14ac:dyDescent="0.35">
      <c r="A63" s="267" t="s">
        <v>1287</v>
      </c>
      <c r="C63" s="277"/>
      <c r="D63" s="277"/>
      <c r="E63" s="277"/>
    </row>
    <row r="64" spans="1:7" x14ac:dyDescent="0.35">
      <c r="A64" s="270" t="s">
        <v>3</v>
      </c>
      <c r="B64" s="262" t="s">
        <v>4</v>
      </c>
      <c r="C64" s="277">
        <v>178</v>
      </c>
      <c r="D64" s="277"/>
      <c r="E64" s="277">
        <v>178</v>
      </c>
      <c r="F64" s="266" t="s">
        <v>5</v>
      </c>
    </row>
    <row r="65" spans="1:7" x14ac:dyDescent="0.35">
      <c r="A65" s="270" t="s">
        <v>3</v>
      </c>
      <c r="B65" s="262" t="s">
        <v>4</v>
      </c>
      <c r="C65" s="277">
        <v>106</v>
      </c>
      <c r="D65" s="277"/>
      <c r="E65" s="277">
        <v>106</v>
      </c>
      <c r="F65" s="266" t="s">
        <v>5</v>
      </c>
    </row>
    <row r="66" spans="1:7" x14ac:dyDescent="0.35">
      <c r="A66" s="270" t="s">
        <v>3</v>
      </c>
      <c r="B66" s="262" t="s">
        <v>4</v>
      </c>
      <c r="C66" s="277">
        <v>293</v>
      </c>
      <c r="D66" s="277"/>
      <c r="E66" s="277">
        <v>293</v>
      </c>
      <c r="F66" s="266" t="s">
        <v>5</v>
      </c>
      <c r="G66" s="273"/>
    </row>
    <row r="67" spans="1:7" x14ac:dyDescent="0.35">
      <c r="A67" s="270" t="s">
        <v>8</v>
      </c>
      <c r="B67" s="262" t="s">
        <v>1144</v>
      </c>
      <c r="C67" s="274">
        <v>25.41</v>
      </c>
      <c r="D67" s="274">
        <v>5.08</v>
      </c>
      <c r="E67" s="274">
        <v>30.49</v>
      </c>
      <c r="F67" s="266" t="s">
        <v>5</v>
      </c>
    </row>
    <row r="68" spans="1:7" x14ac:dyDescent="0.35">
      <c r="A68" s="270" t="s">
        <v>1147</v>
      </c>
      <c r="B68" s="262" t="s">
        <v>1148</v>
      </c>
      <c r="C68" s="274">
        <v>414.12</v>
      </c>
      <c r="D68" s="274">
        <v>82.82</v>
      </c>
      <c r="E68" s="274">
        <v>496.94</v>
      </c>
      <c r="F68" s="266" t="s">
        <v>5</v>
      </c>
    </row>
    <row r="69" spans="1:7" x14ac:dyDescent="0.35">
      <c r="A69" s="270" t="s">
        <v>1315</v>
      </c>
      <c r="B69" s="262" t="s">
        <v>1316</v>
      </c>
      <c r="C69" s="274">
        <v>28.6</v>
      </c>
      <c r="D69" s="274">
        <v>5.72</v>
      </c>
      <c r="E69" s="274">
        <v>34.32</v>
      </c>
      <c r="F69" s="266" t="s">
        <v>5</v>
      </c>
    </row>
    <row r="70" spans="1:7" x14ac:dyDescent="0.35">
      <c r="A70" s="288"/>
      <c r="B70" s="283"/>
      <c r="C70" s="276">
        <f>SUM(C64:C69)</f>
        <v>1045.1299999999999</v>
      </c>
      <c r="D70" s="276">
        <f>SUM(D64:D69)</f>
        <v>93.61999999999999</v>
      </c>
      <c r="E70" s="276">
        <f>SUM(E64:E69)</f>
        <v>1138.75</v>
      </c>
    </row>
    <row r="71" spans="1:7" x14ac:dyDescent="0.35">
      <c r="A71" s="288"/>
      <c r="B71" s="283"/>
      <c r="C71" s="286"/>
      <c r="D71" s="286"/>
      <c r="E71" s="286"/>
    </row>
    <row r="72" spans="1:7" x14ac:dyDescent="0.35">
      <c r="A72" s="292" t="s">
        <v>1291</v>
      </c>
      <c r="B72" s="283"/>
      <c r="C72" s="286"/>
      <c r="D72" s="286"/>
      <c r="E72" s="286"/>
    </row>
    <row r="73" spans="1:7" x14ac:dyDescent="0.35">
      <c r="A73" s="288" t="s">
        <v>891</v>
      </c>
      <c r="B73" s="282" t="s">
        <v>1293</v>
      </c>
      <c r="C73" s="286">
        <v>313.33</v>
      </c>
      <c r="D73" s="286">
        <v>62.67</v>
      </c>
      <c r="E73" s="286">
        <v>376</v>
      </c>
      <c r="F73" s="266">
        <v>108926</v>
      </c>
    </row>
    <row r="74" spans="1:7" x14ac:dyDescent="0.35">
      <c r="A74" s="288"/>
      <c r="B74" s="283"/>
      <c r="C74" s="276">
        <f>SUM(C73:C73)</f>
        <v>313.33</v>
      </c>
      <c r="D74" s="276">
        <f>SUM(D73:D73)</f>
        <v>62.67</v>
      </c>
      <c r="E74" s="276">
        <f>SUM(E73:E73)</f>
        <v>376</v>
      </c>
    </row>
    <row r="75" spans="1:7" x14ac:dyDescent="0.35">
      <c r="A75" s="288"/>
      <c r="B75" s="282"/>
      <c r="C75" s="286"/>
      <c r="D75" s="286"/>
      <c r="E75" s="286"/>
      <c r="G75" s="273"/>
    </row>
    <row r="76" spans="1:7" x14ac:dyDescent="0.35">
      <c r="A76" s="293" t="s">
        <v>1295</v>
      </c>
      <c r="B76" s="293"/>
      <c r="C76" s="277"/>
      <c r="D76" s="277"/>
      <c r="E76" s="277"/>
    </row>
    <row r="77" spans="1:7" x14ac:dyDescent="0.35">
      <c r="A77" s="294" t="s">
        <v>653</v>
      </c>
      <c r="B77" s="295" t="s">
        <v>1153</v>
      </c>
      <c r="C77" s="277">
        <v>21.65</v>
      </c>
      <c r="D77" s="277">
        <v>4.33</v>
      </c>
      <c r="E77" s="277">
        <v>25.98</v>
      </c>
      <c r="F77" s="266" t="s">
        <v>5</v>
      </c>
    </row>
    <row r="78" spans="1:7" x14ac:dyDescent="0.35">
      <c r="A78" s="294" t="s">
        <v>1315</v>
      </c>
      <c r="B78" s="295" t="s">
        <v>1316</v>
      </c>
      <c r="C78" s="277">
        <v>28.6</v>
      </c>
      <c r="D78" s="277">
        <v>5.72</v>
      </c>
      <c r="E78" s="277">
        <v>34.32</v>
      </c>
      <c r="F78" s="266" t="s">
        <v>5</v>
      </c>
    </row>
    <row r="79" spans="1:7" x14ac:dyDescent="0.35">
      <c r="A79" s="294" t="s">
        <v>1338</v>
      </c>
      <c r="B79" s="295" t="s">
        <v>1339</v>
      </c>
      <c r="C79" s="277">
        <v>290</v>
      </c>
      <c r="D79" s="277">
        <v>58</v>
      </c>
      <c r="E79" s="277">
        <v>348</v>
      </c>
      <c r="F79" s="266">
        <v>108927</v>
      </c>
    </row>
    <row r="80" spans="1:7" x14ac:dyDescent="0.35">
      <c r="C80" s="276">
        <f>SUM(C77:C79)</f>
        <v>340.25</v>
      </c>
      <c r="D80" s="276">
        <f>SUM(D77:D79)</f>
        <v>68.05</v>
      </c>
      <c r="E80" s="276">
        <f>SUM(E77:E79)</f>
        <v>408.3</v>
      </c>
    </row>
    <row r="81" spans="1:7" x14ac:dyDescent="0.35">
      <c r="C81" s="286"/>
      <c r="D81" s="286"/>
      <c r="E81" s="286"/>
    </row>
    <row r="82" spans="1:7" x14ac:dyDescent="0.35">
      <c r="A82" s="267" t="s">
        <v>1296</v>
      </c>
      <c r="C82" s="286"/>
      <c r="D82" s="286"/>
      <c r="E82" s="286"/>
    </row>
    <row r="83" spans="1:7" x14ac:dyDescent="0.35">
      <c r="A83" s="297" t="s">
        <v>90</v>
      </c>
      <c r="B83" s="298" t="s">
        <v>91</v>
      </c>
      <c r="C83" s="296">
        <v>11032.61</v>
      </c>
      <c r="D83" s="296"/>
      <c r="E83" s="296">
        <v>11032.61</v>
      </c>
      <c r="F83" s="299" t="s">
        <v>92</v>
      </c>
    </row>
    <row r="84" spans="1:7" x14ac:dyDescent="0.35">
      <c r="A84" s="297" t="s">
        <v>93</v>
      </c>
      <c r="B84" s="298" t="s">
        <v>94</v>
      </c>
      <c r="C84" s="296">
        <v>3182.15</v>
      </c>
      <c r="D84" s="296"/>
      <c r="E84" s="296">
        <v>3182.15</v>
      </c>
      <c r="F84" s="299">
        <v>108929</v>
      </c>
    </row>
    <row r="85" spans="1:7" x14ac:dyDescent="0.35">
      <c r="A85" s="297" t="s">
        <v>95</v>
      </c>
      <c r="B85" s="298" t="s">
        <v>96</v>
      </c>
      <c r="C85" s="296">
        <v>3926.77</v>
      </c>
      <c r="D85" s="296"/>
      <c r="E85" s="296">
        <v>3926.77</v>
      </c>
      <c r="F85" s="299">
        <v>108928</v>
      </c>
    </row>
    <row r="86" spans="1:7" x14ac:dyDescent="0.35">
      <c r="C86" s="276">
        <f>SUM(C83:C85)</f>
        <v>18141.53</v>
      </c>
      <c r="D86" s="276">
        <v>0</v>
      </c>
      <c r="E86" s="276">
        <f>SUM(E83:E85)</f>
        <v>18141.53</v>
      </c>
    </row>
    <row r="87" spans="1:7" x14ac:dyDescent="0.35">
      <c r="C87" s="300"/>
      <c r="D87" s="300"/>
      <c r="E87" s="300"/>
    </row>
    <row r="88" spans="1:7" x14ac:dyDescent="0.35">
      <c r="B88" s="301" t="s">
        <v>75</v>
      </c>
      <c r="C88" s="276">
        <f>C9+C25+C39+C47+C52++C56+C61+C70+C74+C80+C86</f>
        <v>30411.01</v>
      </c>
      <c r="D88" s="276">
        <f>D9+D25+D39+D47+D52+D56+D61+D70+D74+D80+D86</f>
        <v>1815.59</v>
      </c>
      <c r="E88" s="276">
        <f>E9+E25+E39+E47+E52+E56+E61+E70+E74+E80+E86</f>
        <v>32226.6</v>
      </c>
      <c r="G88" s="273"/>
    </row>
    <row r="89" spans="1:7" x14ac:dyDescent="0.35">
      <c r="B89" s="302"/>
      <c r="C89" s="286"/>
      <c r="D89" s="286"/>
      <c r="E89" s="286"/>
      <c r="G89" s="273"/>
    </row>
    <row r="90" spans="1:7" x14ac:dyDescent="0.35">
      <c r="A90" s="303"/>
      <c r="B90" s="302"/>
      <c r="C90" s="286"/>
      <c r="D90" s="286"/>
      <c r="E90" s="286"/>
    </row>
    <row r="91" spans="1:7" x14ac:dyDescent="0.35">
      <c r="A91" s="270"/>
      <c r="C91" s="278"/>
    </row>
    <row r="92" spans="1:7" x14ac:dyDescent="0.35">
      <c r="A92" s="304"/>
      <c r="C92" s="278"/>
    </row>
    <row r="93" spans="1:7" x14ac:dyDescent="0.35">
      <c r="A93" s="303"/>
      <c r="B93" s="305"/>
      <c r="C93" s="278"/>
    </row>
    <row r="94" spans="1:7" x14ac:dyDescent="0.35">
      <c r="A94" s="303"/>
      <c r="B94" s="305"/>
      <c r="C94" s="278"/>
    </row>
    <row r="95" spans="1:7" x14ac:dyDescent="0.35">
      <c r="A95" s="303"/>
      <c r="B95" s="305"/>
      <c r="C95" s="278"/>
    </row>
    <row r="96" spans="1:7" x14ac:dyDescent="0.35">
      <c r="A96" s="303"/>
      <c r="B96" s="305"/>
      <c r="C96" s="278"/>
    </row>
    <row r="97" spans="1:3" x14ac:dyDescent="0.35">
      <c r="A97" s="303"/>
      <c r="B97" s="305"/>
      <c r="C97" s="278"/>
    </row>
    <row r="98" spans="1:3" x14ac:dyDescent="0.35">
      <c r="A98" s="306"/>
    </row>
  </sheetData>
  <mergeCells count="1">
    <mergeCell ref="A1:F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10" sqref="B10"/>
    </sheetView>
  </sheetViews>
  <sheetFormatPr defaultRowHeight="16.149999999999999" x14ac:dyDescent="0.35"/>
  <cols>
    <col min="1" max="1" width="42" style="262" customWidth="1"/>
    <col min="2" max="2" width="41.3984375" style="262" customWidth="1"/>
    <col min="3" max="3" width="13.296875" style="265" bestFit="1" customWidth="1"/>
    <col min="4" max="4" width="10.69921875" style="265" customWidth="1"/>
    <col min="5" max="5" width="12.59765625" style="265" customWidth="1"/>
    <col min="6" max="6" width="8.59765625" style="266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42" style="262" customWidth="1"/>
    <col min="258" max="258" width="41.3984375" style="262" customWidth="1"/>
    <col min="259" max="259" width="13.296875" style="262" bestFit="1" customWidth="1"/>
    <col min="260" max="260" width="10.69921875" style="262" customWidth="1"/>
    <col min="261" max="261" width="12.59765625" style="262" customWidth="1"/>
    <col min="262" max="262" width="8.59765625" style="262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42" style="262" customWidth="1"/>
    <col min="514" max="514" width="41.3984375" style="262" customWidth="1"/>
    <col min="515" max="515" width="13.296875" style="262" bestFit="1" customWidth="1"/>
    <col min="516" max="516" width="10.69921875" style="262" customWidth="1"/>
    <col min="517" max="517" width="12.59765625" style="262" customWidth="1"/>
    <col min="518" max="518" width="8.59765625" style="262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42" style="262" customWidth="1"/>
    <col min="770" max="770" width="41.3984375" style="262" customWidth="1"/>
    <col min="771" max="771" width="13.296875" style="262" bestFit="1" customWidth="1"/>
    <col min="772" max="772" width="10.69921875" style="262" customWidth="1"/>
    <col min="773" max="773" width="12.59765625" style="262" customWidth="1"/>
    <col min="774" max="774" width="8.59765625" style="262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42" style="262" customWidth="1"/>
    <col min="1026" max="1026" width="41.3984375" style="262" customWidth="1"/>
    <col min="1027" max="1027" width="13.296875" style="262" bestFit="1" customWidth="1"/>
    <col min="1028" max="1028" width="10.69921875" style="262" customWidth="1"/>
    <col min="1029" max="1029" width="12.59765625" style="262" customWidth="1"/>
    <col min="1030" max="1030" width="8.59765625" style="262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42" style="262" customWidth="1"/>
    <col min="1282" max="1282" width="41.3984375" style="262" customWidth="1"/>
    <col min="1283" max="1283" width="13.296875" style="262" bestFit="1" customWidth="1"/>
    <col min="1284" max="1284" width="10.69921875" style="262" customWidth="1"/>
    <col min="1285" max="1285" width="12.59765625" style="262" customWidth="1"/>
    <col min="1286" max="1286" width="8.59765625" style="262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42" style="262" customWidth="1"/>
    <col min="1538" max="1538" width="41.3984375" style="262" customWidth="1"/>
    <col min="1539" max="1539" width="13.296875" style="262" bestFit="1" customWidth="1"/>
    <col min="1540" max="1540" width="10.69921875" style="262" customWidth="1"/>
    <col min="1541" max="1541" width="12.59765625" style="262" customWidth="1"/>
    <col min="1542" max="1542" width="8.59765625" style="262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42" style="262" customWidth="1"/>
    <col min="1794" max="1794" width="41.3984375" style="262" customWidth="1"/>
    <col min="1795" max="1795" width="13.296875" style="262" bestFit="1" customWidth="1"/>
    <col min="1796" max="1796" width="10.69921875" style="262" customWidth="1"/>
    <col min="1797" max="1797" width="12.59765625" style="262" customWidth="1"/>
    <col min="1798" max="1798" width="8.59765625" style="262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42" style="262" customWidth="1"/>
    <col min="2050" max="2050" width="41.3984375" style="262" customWidth="1"/>
    <col min="2051" max="2051" width="13.296875" style="262" bestFit="1" customWidth="1"/>
    <col min="2052" max="2052" width="10.69921875" style="262" customWidth="1"/>
    <col min="2053" max="2053" width="12.59765625" style="262" customWidth="1"/>
    <col min="2054" max="2054" width="8.59765625" style="262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42" style="262" customWidth="1"/>
    <col min="2306" max="2306" width="41.3984375" style="262" customWidth="1"/>
    <col min="2307" max="2307" width="13.296875" style="262" bestFit="1" customWidth="1"/>
    <col min="2308" max="2308" width="10.69921875" style="262" customWidth="1"/>
    <col min="2309" max="2309" width="12.59765625" style="262" customWidth="1"/>
    <col min="2310" max="2310" width="8.59765625" style="262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42" style="262" customWidth="1"/>
    <col min="2562" max="2562" width="41.3984375" style="262" customWidth="1"/>
    <col min="2563" max="2563" width="13.296875" style="262" bestFit="1" customWidth="1"/>
    <col min="2564" max="2564" width="10.69921875" style="262" customWidth="1"/>
    <col min="2565" max="2565" width="12.59765625" style="262" customWidth="1"/>
    <col min="2566" max="2566" width="8.59765625" style="262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42" style="262" customWidth="1"/>
    <col min="2818" max="2818" width="41.3984375" style="262" customWidth="1"/>
    <col min="2819" max="2819" width="13.296875" style="262" bestFit="1" customWidth="1"/>
    <col min="2820" max="2820" width="10.69921875" style="262" customWidth="1"/>
    <col min="2821" max="2821" width="12.59765625" style="262" customWidth="1"/>
    <col min="2822" max="2822" width="8.59765625" style="262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42" style="262" customWidth="1"/>
    <col min="3074" max="3074" width="41.3984375" style="262" customWidth="1"/>
    <col min="3075" max="3075" width="13.296875" style="262" bestFit="1" customWidth="1"/>
    <col min="3076" max="3076" width="10.69921875" style="262" customWidth="1"/>
    <col min="3077" max="3077" width="12.59765625" style="262" customWidth="1"/>
    <col min="3078" max="3078" width="8.59765625" style="262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42" style="262" customWidth="1"/>
    <col min="3330" max="3330" width="41.3984375" style="262" customWidth="1"/>
    <col min="3331" max="3331" width="13.296875" style="262" bestFit="1" customWidth="1"/>
    <col min="3332" max="3332" width="10.69921875" style="262" customWidth="1"/>
    <col min="3333" max="3333" width="12.59765625" style="262" customWidth="1"/>
    <col min="3334" max="3334" width="8.59765625" style="262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42" style="262" customWidth="1"/>
    <col min="3586" max="3586" width="41.3984375" style="262" customWidth="1"/>
    <col min="3587" max="3587" width="13.296875" style="262" bestFit="1" customWidth="1"/>
    <col min="3588" max="3588" width="10.69921875" style="262" customWidth="1"/>
    <col min="3589" max="3589" width="12.59765625" style="262" customWidth="1"/>
    <col min="3590" max="3590" width="8.59765625" style="262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42" style="262" customWidth="1"/>
    <col min="3842" max="3842" width="41.3984375" style="262" customWidth="1"/>
    <col min="3843" max="3843" width="13.296875" style="262" bestFit="1" customWidth="1"/>
    <col min="3844" max="3844" width="10.69921875" style="262" customWidth="1"/>
    <col min="3845" max="3845" width="12.59765625" style="262" customWidth="1"/>
    <col min="3846" max="3846" width="8.59765625" style="262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42" style="262" customWidth="1"/>
    <col min="4098" max="4098" width="41.3984375" style="262" customWidth="1"/>
    <col min="4099" max="4099" width="13.296875" style="262" bestFit="1" customWidth="1"/>
    <col min="4100" max="4100" width="10.69921875" style="262" customWidth="1"/>
    <col min="4101" max="4101" width="12.59765625" style="262" customWidth="1"/>
    <col min="4102" max="4102" width="8.59765625" style="262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42" style="262" customWidth="1"/>
    <col min="4354" max="4354" width="41.3984375" style="262" customWidth="1"/>
    <col min="4355" max="4355" width="13.296875" style="262" bestFit="1" customWidth="1"/>
    <col min="4356" max="4356" width="10.69921875" style="262" customWidth="1"/>
    <col min="4357" max="4357" width="12.59765625" style="262" customWidth="1"/>
    <col min="4358" max="4358" width="8.59765625" style="262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42" style="262" customWidth="1"/>
    <col min="4610" max="4610" width="41.3984375" style="262" customWidth="1"/>
    <col min="4611" max="4611" width="13.296875" style="262" bestFit="1" customWidth="1"/>
    <col min="4612" max="4612" width="10.69921875" style="262" customWidth="1"/>
    <col min="4613" max="4613" width="12.59765625" style="262" customWidth="1"/>
    <col min="4614" max="4614" width="8.59765625" style="262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42" style="262" customWidth="1"/>
    <col min="4866" max="4866" width="41.3984375" style="262" customWidth="1"/>
    <col min="4867" max="4867" width="13.296875" style="262" bestFit="1" customWidth="1"/>
    <col min="4868" max="4868" width="10.69921875" style="262" customWidth="1"/>
    <col min="4869" max="4869" width="12.59765625" style="262" customWidth="1"/>
    <col min="4870" max="4870" width="8.59765625" style="262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42" style="262" customWidth="1"/>
    <col min="5122" max="5122" width="41.3984375" style="262" customWidth="1"/>
    <col min="5123" max="5123" width="13.296875" style="262" bestFit="1" customWidth="1"/>
    <col min="5124" max="5124" width="10.69921875" style="262" customWidth="1"/>
    <col min="5125" max="5125" width="12.59765625" style="262" customWidth="1"/>
    <col min="5126" max="5126" width="8.59765625" style="262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42" style="262" customWidth="1"/>
    <col min="5378" max="5378" width="41.3984375" style="262" customWidth="1"/>
    <col min="5379" max="5379" width="13.296875" style="262" bestFit="1" customWidth="1"/>
    <col min="5380" max="5380" width="10.69921875" style="262" customWidth="1"/>
    <col min="5381" max="5381" width="12.59765625" style="262" customWidth="1"/>
    <col min="5382" max="5382" width="8.59765625" style="262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42" style="262" customWidth="1"/>
    <col min="5634" max="5634" width="41.3984375" style="262" customWidth="1"/>
    <col min="5635" max="5635" width="13.296875" style="262" bestFit="1" customWidth="1"/>
    <col min="5636" max="5636" width="10.69921875" style="262" customWidth="1"/>
    <col min="5637" max="5637" width="12.59765625" style="262" customWidth="1"/>
    <col min="5638" max="5638" width="8.59765625" style="262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42" style="262" customWidth="1"/>
    <col min="5890" max="5890" width="41.3984375" style="262" customWidth="1"/>
    <col min="5891" max="5891" width="13.296875" style="262" bestFit="1" customWidth="1"/>
    <col min="5892" max="5892" width="10.69921875" style="262" customWidth="1"/>
    <col min="5893" max="5893" width="12.59765625" style="262" customWidth="1"/>
    <col min="5894" max="5894" width="8.59765625" style="262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42" style="262" customWidth="1"/>
    <col min="6146" max="6146" width="41.3984375" style="262" customWidth="1"/>
    <col min="6147" max="6147" width="13.296875" style="262" bestFit="1" customWidth="1"/>
    <col min="6148" max="6148" width="10.69921875" style="262" customWidth="1"/>
    <col min="6149" max="6149" width="12.59765625" style="262" customWidth="1"/>
    <col min="6150" max="6150" width="8.59765625" style="262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42" style="262" customWidth="1"/>
    <col min="6402" max="6402" width="41.3984375" style="262" customWidth="1"/>
    <col min="6403" max="6403" width="13.296875" style="262" bestFit="1" customWidth="1"/>
    <col min="6404" max="6404" width="10.69921875" style="262" customWidth="1"/>
    <col min="6405" max="6405" width="12.59765625" style="262" customWidth="1"/>
    <col min="6406" max="6406" width="8.59765625" style="262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42" style="262" customWidth="1"/>
    <col min="6658" max="6658" width="41.3984375" style="262" customWidth="1"/>
    <col min="6659" max="6659" width="13.296875" style="262" bestFit="1" customWidth="1"/>
    <col min="6660" max="6660" width="10.69921875" style="262" customWidth="1"/>
    <col min="6661" max="6661" width="12.59765625" style="262" customWidth="1"/>
    <col min="6662" max="6662" width="8.59765625" style="262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42" style="262" customWidth="1"/>
    <col min="6914" max="6914" width="41.3984375" style="262" customWidth="1"/>
    <col min="6915" max="6915" width="13.296875" style="262" bestFit="1" customWidth="1"/>
    <col min="6916" max="6916" width="10.69921875" style="262" customWidth="1"/>
    <col min="6917" max="6917" width="12.59765625" style="262" customWidth="1"/>
    <col min="6918" max="6918" width="8.59765625" style="262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42" style="262" customWidth="1"/>
    <col min="7170" max="7170" width="41.3984375" style="262" customWidth="1"/>
    <col min="7171" max="7171" width="13.296875" style="262" bestFit="1" customWidth="1"/>
    <col min="7172" max="7172" width="10.69921875" style="262" customWidth="1"/>
    <col min="7173" max="7173" width="12.59765625" style="262" customWidth="1"/>
    <col min="7174" max="7174" width="8.59765625" style="262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42" style="262" customWidth="1"/>
    <col min="7426" max="7426" width="41.3984375" style="262" customWidth="1"/>
    <col min="7427" max="7427" width="13.296875" style="262" bestFit="1" customWidth="1"/>
    <col min="7428" max="7428" width="10.69921875" style="262" customWidth="1"/>
    <col min="7429" max="7429" width="12.59765625" style="262" customWidth="1"/>
    <col min="7430" max="7430" width="8.59765625" style="262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42" style="262" customWidth="1"/>
    <col min="7682" max="7682" width="41.3984375" style="262" customWidth="1"/>
    <col min="7683" max="7683" width="13.296875" style="262" bestFit="1" customWidth="1"/>
    <col min="7684" max="7684" width="10.69921875" style="262" customWidth="1"/>
    <col min="7685" max="7685" width="12.59765625" style="262" customWidth="1"/>
    <col min="7686" max="7686" width="8.59765625" style="262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42" style="262" customWidth="1"/>
    <col min="7938" max="7938" width="41.3984375" style="262" customWidth="1"/>
    <col min="7939" max="7939" width="13.296875" style="262" bestFit="1" customWidth="1"/>
    <col min="7940" max="7940" width="10.69921875" style="262" customWidth="1"/>
    <col min="7941" max="7941" width="12.59765625" style="262" customWidth="1"/>
    <col min="7942" max="7942" width="8.59765625" style="262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42" style="262" customWidth="1"/>
    <col min="8194" max="8194" width="41.3984375" style="262" customWidth="1"/>
    <col min="8195" max="8195" width="13.296875" style="262" bestFit="1" customWidth="1"/>
    <col min="8196" max="8196" width="10.69921875" style="262" customWidth="1"/>
    <col min="8197" max="8197" width="12.59765625" style="262" customWidth="1"/>
    <col min="8198" max="8198" width="8.59765625" style="262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42" style="262" customWidth="1"/>
    <col min="8450" max="8450" width="41.3984375" style="262" customWidth="1"/>
    <col min="8451" max="8451" width="13.296875" style="262" bestFit="1" customWidth="1"/>
    <col min="8452" max="8452" width="10.69921875" style="262" customWidth="1"/>
    <col min="8453" max="8453" width="12.59765625" style="262" customWidth="1"/>
    <col min="8454" max="8454" width="8.59765625" style="262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42" style="262" customWidth="1"/>
    <col min="8706" max="8706" width="41.3984375" style="262" customWidth="1"/>
    <col min="8707" max="8707" width="13.296875" style="262" bestFit="1" customWidth="1"/>
    <col min="8708" max="8708" width="10.69921875" style="262" customWidth="1"/>
    <col min="8709" max="8709" width="12.59765625" style="262" customWidth="1"/>
    <col min="8710" max="8710" width="8.59765625" style="262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42" style="262" customWidth="1"/>
    <col min="8962" max="8962" width="41.3984375" style="262" customWidth="1"/>
    <col min="8963" max="8963" width="13.296875" style="262" bestFit="1" customWidth="1"/>
    <col min="8964" max="8964" width="10.69921875" style="262" customWidth="1"/>
    <col min="8965" max="8965" width="12.59765625" style="262" customWidth="1"/>
    <col min="8966" max="8966" width="8.59765625" style="262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42" style="262" customWidth="1"/>
    <col min="9218" max="9218" width="41.3984375" style="262" customWidth="1"/>
    <col min="9219" max="9219" width="13.296875" style="262" bestFit="1" customWidth="1"/>
    <col min="9220" max="9220" width="10.69921875" style="262" customWidth="1"/>
    <col min="9221" max="9221" width="12.59765625" style="262" customWidth="1"/>
    <col min="9222" max="9222" width="8.59765625" style="262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42" style="262" customWidth="1"/>
    <col min="9474" max="9474" width="41.3984375" style="262" customWidth="1"/>
    <col min="9475" max="9475" width="13.296875" style="262" bestFit="1" customWidth="1"/>
    <col min="9476" max="9476" width="10.69921875" style="262" customWidth="1"/>
    <col min="9477" max="9477" width="12.59765625" style="262" customWidth="1"/>
    <col min="9478" max="9478" width="8.59765625" style="262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42" style="262" customWidth="1"/>
    <col min="9730" max="9730" width="41.3984375" style="262" customWidth="1"/>
    <col min="9731" max="9731" width="13.296875" style="262" bestFit="1" customWidth="1"/>
    <col min="9732" max="9732" width="10.69921875" style="262" customWidth="1"/>
    <col min="9733" max="9733" width="12.59765625" style="262" customWidth="1"/>
    <col min="9734" max="9734" width="8.59765625" style="262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42" style="262" customWidth="1"/>
    <col min="9986" max="9986" width="41.3984375" style="262" customWidth="1"/>
    <col min="9987" max="9987" width="13.296875" style="262" bestFit="1" customWidth="1"/>
    <col min="9988" max="9988" width="10.69921875" style="262" customWidth="1"/>
    <col min="9989" max="9989" width="12.59765625" style="262" customWidth="1"/>
    <col min="9990" max="9990" width="8.59765625" style="262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42" style="262" customWidth="1"/>
    <col min="10242" max="10242" width="41.3984375" style="262" customWidth="1"/>
    <col min="10243" max="10243" width="13.296875" style="262" bestFit="1" customWidth="1"/>
    <col min="10244" max="10244" width="10.69921875" style="262" customWidth="1"/>
    <col min="10245" max="10245" width="12.59765625" style="262" customWidth="1"/>
    <col min="10246" max="10246" width="8.59765625" style="262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42" style="262" customWidth="1"/>
    <col min="10498" max="10498" width="41.3984375" style="262" customWidth="1"/>
    <col min="10499" max="10499" width="13.296875" style="262" bestFit="1" customWidth="1"/>
    <col min="10500" max="10500" width="10.69921875" style="262" customWidth="1"/>
    <col min="10501" max="10501" width="12.59765625" style="262" customWidth="1"/>
    <col min="10502" max="10502" width="8.59765625" style="262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42" style="262" customWidth="1"/>
    <col min="10754" max="10754" width="41.3984375" style="262" customWidth="1"/>
    <col min="10755" max="10755" width="13.296875" style="262" bestFit="1" customWidth="1"/>
    <col min="10756" max="10756" width="10.69921875" style="262" customWidth="1"/>
    <col min="10757" max="10757" width="12.59765625" style="262" customWidth="1"/>
    <col min="10758" max="10758" width="8.59765625" style="262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42" style="262" customWidth="1"/>
    <col min="11010" max="11010" width="41.3984375" style="262" customWidth="1"/>
    <col min="11011" max="11011" width="13.296875" style="262" bestFit="1" customWidth="1"/>
    <col min="11012" max="11012" width="10.69921875" style="262" customWidth="1"/>
    <col min="11013" max="11013" width="12.59765625" style="262" customWidth="1"/>
    <col min="11014" max="11014" width="8.59765625" style="262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42" style="262" customWidth="1"/>
    <col min="11266" max="11266" width="41.3984375" style="262" customWidth="1"/>
    <col min="11267" max="11267" width="13.296875" style="262" bestFit="1" customWidth="1"/>
    <col min="11268" max="11268" width="10.69921875" style="262" customWidth="1"/>
    <col min="11269" max="11269" width="12.59765625" style="262" customWidth="1"/>
    <col min="11270" max="11270" width="8.59765625" style="262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42" style="262" customWidth="1"/>
    <col min="11522" max="11522" width="41.3984375" style="262" customWidth="1"/>
    <col min="11523" max="11523" width="13.296875" style="262" bestFit="1" customWidth="1"/>
    <col min="11524" max="11524" width="10.69921875" style="262" customWidth="1"/>
    <col min="11525" max="11525" width="12.59765625" style="262" customWidth="1"/>
    <col min="11526" max="11526" width="8.59765625" style="262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42" style="262" customWidth="1"/>
    <col min="11778" max="11778" width="41.3984375" style="262" customWidth="1"/>
    <col min="11779" max="11779" width="13.296875" style="262" bestFit="1" customWidth="1"/>
    <col min="11780" max="11780" width="10.69921875" style="262" customWidth="1"/>
    <col min="11781" max="11781" width="12.59765625" style="262" customWidth="1"/>
    <col min="11782" max="11782" width="8.59765625" style="262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42" style="262" customWidth="1"/>
    <col min="12034" max="12034" width="41.3984375" style="262" customWidth="1"/>
    <col min="12035" max="12035" width="13.296875" style="262" bestFit="1" customWidth="1"/>
    <col min="12036" max="12036" width="10.69921875" style="262" customWidth="1"/>
    <col min="12037" max="12037" width="12.59765625" style="262" customWidth="1"/>
    <col min="12038" max="12038" width="8.59765625" style="262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42" style="262" customWidth="1"/>
    <col min="12290" max="12290" width="41.3984375" style="262" customWidth="1"/>
    <col min="12291" max="12291" width="13.296875" style="262" bestFit="1" customWidth="1"/>
    <col min="12292" max="12292" width="10.69921875" style="262" customWidth="1"/>
    <col min="12293" max="12293" width="12.59765625" style="262" customWidth="1"/>
    <col min="12294" max="12294" width="8.59765625" style="262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42" style="262" customWidth="1"/>
    <col min="12546" max="12546" width="41.3984375" style="262" customWidth="1"/>
    <col min="12547" max="12547" width="13.296875" style="262" bestFit="1" customWidth="1"/>
    <col min="12548" max="12548" width="10.69921875" style="262" customWidth="1"/>
    <col min="12549" max="12549" width="12.59765625" style="262" customWidth="1"/>
    <col min="12550" max="12550" width="8.59765625" style="262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42" style="262" customWidth="1"/>
    <col min="12802" max="12802" width="41.3984375" style="262" customWidth="1"/>
    <col min="12803" max="12803" width="13.296875" style="262" bestFit="1" customWidth="1"/>
    <col min="12804" max="12804" width="10.69921875" style="262" customWidth="1"/>
    <col min="12805" max="12805" width="12.59765625" style="262" customWidth="1"/>
    <col min="12806" max="12806" width="8.59765625" style="262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42" style="262" customWidth="1"/>
    <col min="13058" max="13058" width="41.3984375" style="262" customWidth="1"/>
    <col min="13059" max="13059" width="13.296875" style="262" bestFit="1" customWidth="1"/>
    <col min="13060" max="13060" width="10.69921875" style="262" customWidth="1"/>
    <col min="13061" max="13061" width="12.59765625" style="262" customWidth="1"/>
    <col min="13062" max="13062" width="8.59765625" style="262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42" style="262" customWidth="1"/>
    <col min="13314" max="13314" width="41.3984375" style="262" customWidth="1"/>
    <col min="13315" max="13315" width="13.296875" style="262" bestFit="1" customWidth="1"/>
    <col min="13316" max="13316" width="10.69921875" style="262" customWidth="1"/>
    <col min="13317" max="13317" width="12.59765625" style="262" customWidth="1"/>
    <col min="13318" max="13318" width="8.59765625" style="262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42" style="262" customWidth="1"/>
    <col min="13570" max="13570" width="41.3984375" style="262" customWidth="1"/>
    <col min="13571" max="13571" width="13.296875" style="262" bestFit="1" customWidth="1"/>
    <col min="13572" max="13572" width="10.69921875" style="262" customWidth="1"/>
    <col min="13573" max="13573" width="12.59765625" style="262" customWidth="1"/>
    <col min="13574" max="13574" width="8.59765625" style="262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42" style="262" customWidth="1"/>
    <col min="13826" max="13826" width="41.3984375" style="262" customWidth="1"/>
    <col min="13827" max="13827" width="13.296875" style="262" bestFit="1" customWidth="1"/>
    <col min="13828" max="13828" width="10.69921875" style="262" customWidth="1"/>
    <col min="13829" max="13829" width="12.59765625" style="262" customWidth="1"/>
    <col min="13830" max="13830" width="8.59765625" style="262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42" style="262" customWidth="1"/>
    <col min="14082" max="14082" width="41.3984375" style="262" customWidth="1"/>
    <col min="14083" max="14083" width="13.296875" style="262" bestFit="1" customWidth="1"/>
    <col min="14084" max="14084" width="10.69921875" style="262" customWidth="1"/>
    <col min="14085" max="14085" width="12.59765625" style="262" customWidth="1"/>
    <col min="14086" max="14086" width="8.59765625" style="262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42" style="262" customWidth="1"/>
    <col min="14338" max="14338" width="41.3984375" style="262" customWidth="1"/>
    <col min="14339" max="14339" width="13.296875" style="262" bestFit="1" customWidth="1"/>
    <col min="14340" max="14340" width="10.69921875" style="262" customWidth="1"/>
    <col min="14341" max="14341" width="12.59765625" style="262" customWidth="1"/>
    <col min="14342" max="14342" width="8.59765625" style="262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42" style="262" customWidth="1"/>
    <col min="14594" max="14594" width="41.3984375" style="262" customWidth="1"/>
    <col min="14595" max="14595" width="13.296875" style="262" bestFit="1" customWidth="1"/>
    <col min="14596" max="14596" width="10.69921875" style="262" customWidth="1"/>
    <col min="14597" max="14597" width="12.59765625" style="262" customWidth="1"/>
    <col min="14598" max="14598" width="8.59765625" style="262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42" style="262" customWidth="1"/>
    <col min="14850" max="14850" width="41.3984375" style="262" customWidth="1"/>
    <col min="14851" max="14851" width="13.296875" style="262" bestFit="1" customWidth="1"/>
    <col min="14852" max="14852" width="10.69921875" style="262" customWidth="1"/>
    <col min="14853" max="14853" width="12.59765625" style="262" customWidth="1"/>
    <col min="14854" max="14854" width="8.59765625" style="262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42" style="262" customWidth="1"/>
    <col min="15106" max="15106" width="41.3984375" style="262" customWidth="1"/>
    <col min="15107" max="15107" width="13.296875" style="262" bestFit="1" customWidth="1"/>
    <col min="15108" max="15108" width="10.69921875" style="262" customWidth="1"/>
    <col min="15109" max="15109" width="12.59765625" style="262" customWidth="1"/>
    <col min="15110" max="15110" width="8.59765625" style="262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42" style="262" customWidth="1"/>
    <col min="15362" max="15362" width="41.3984375" style="262" customWidth="1"/>
    <col min="15363" max="15363" width="13.296875" style="262" bestFit="1" customWidth="1"/>
    <col min="15364" max="15364" width="10.69921875" style="262" customWidth="1"/>
    <col min="15365" max="15365" width="12.59765625" style="262" customWidth="1"/>
    <col min="15366" max="15366" width="8.59765625" style="262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42" style="262" customWidth="1"/>
    <col min="15618" max="15618" width="41.3984375" style="262" customWidth="1"/>
    <col min="15619" max="15619" width="13.296875" style="262" bestFit="1" customWidth="1"/>
    <col min="15620" max="15620" width="10.69921875" style="262" customWidth="1"/>
    <col min="15621" max="15621" width="12.59765625" style="262" customWidth="1"/>
    <col min="15622" max="15622" width="8.59765625" style="262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42" style="262" customWidth="1"/>
    <col min="15874" max="15874" width="41.3984375" style="262" customWidth="1"/>
    <col min="15875" max="15875" width="13.296875" style="262" bestFit="1" customWidth="1"/>
    <col min="15876" max="15876" width="10.69921875" style="262" customWidth="1"/>
    <col min="15877" max="15877" width="12.59765625" style="262" customWidth="1"/>
    <col min="15878" max="15878" width="8.59765625" style="262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42" style="262" customWidth="1"/>
    <col min="16130" max="16130" width="41.3984375" style="262" customWidth="1"/>
    <col min="16131" max="16131" width="13.296875" style="262" bestFit="1" customWidth="1"/>
    <col min="16132" max="16132" width="10.69921875" style="262" customWidth="1"/>
    <col min="16133" max="16133" width="12.59765625" style="262" customWidth="1"/>
    <col min="16134" max="16134" width="8.59765625" style="262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 t="s">
        <v>1340</v>
      </c>
    </row>
    <row r="3" spans="1:8" ht="15.7" customHeight="1" x14ac:dyDescent="0.35">
      <c r="B3" s="264"/>
    </row>
    <row r="4" spans="1:8" ht="15" customHeight="1" x14ac:dyDescent="0.35">
      <c r="A4" s="267" t="s">
        <v>1252</v>
      </c>
      <c r="C4" s="268" t="s">
        <v>201</v>
      </c>
      <c r="D4" s="268" t="s">
        <v>202</v>
      </c>
      <c r="E4" s="268" t="s">
        <v>203</v>
      </c>
      <c r="F4" s="307" t="s">
        <v>435</v>
      </c>
    </row>
    <row r="5" spans="1:8" ht="14.4" customHeight="1" x14ac:dyDescent="0.35">
      <c r="A5" s="270" t="s">
        <v>1113</v>
      </c>
      <c r="B5" s="262" t="s">
        <v>1148</v>
      </c>
      <c r="C5" s="271">
        <v>15.77</v>
      </c>
      <c r="D5" s="271">
        <v>3.16</v>
      </c>
      <c r="E5" s="271">
        <v>18.93</v>
      </c>
      <c r="F5" s="266" t="s">
        <v>1341</v>
      </c>
    </row>
    <row r="6" spans="1:8" ht="14.4" customHeight="1" x14ac:dyDescent="0.35">
      <c r="A6" s="270" t="s">
        <v>1113</v>
      </c>
      <c r="B6" s="262" t="s">
        <v>1148</v>
      </c>
      <c r="C6" s="274">
        <v>52.28</v>
      </c>
      <c r="D6" s="274">
        <v>10.46</v>
      </c>
      <c r="E6" s="274">
        <v>62.74</v>
      </c>
      <c r="F6" s="266" t="s">
        <v>1341</v>
      </c>
      <c r="G6" s="273"/>
    </row>
    <row r="7" spans="1:8" ht="12.85" customHeight="1" x14ac:dyDescent="0.35">
      <c r="C7" s="276">
        <f>SUM(C5:C6)</f>
        <v>68.05</v>
      </c>
      <c r="D7" s="276">
        <f>SUM(D5:D6)</f>
        <v>13.620000000000001</v>
      </c>
      <c r="E7" s="276">
        <f>SUM(E5:E6)</f>
        <v>81.67</v>
      </c>
      <c r="H7" s="262" t="s">
        <v>10</v>
      </c>
    </row>
    <row r="8" spans="1:8" ht="12.85" customHeight="1" x14ac:dyDescent="0.35">
      <c r="C8" s="286"/>
      <c r="D8" s="286"/>
      <c r="E8" s="286"/>
    </row>
    <row r="9" spans="1:8" x14ac:dyDescent="0.35">
      <c r="A9" s="267" t="s">
        <v>1259</v>
      </c>
      <c r="C9" s="277"/>
      <c r="D9" s="277"/>
      <c r="E9" s="277"/>
    </row>
    <row r="10" spans="1:8" x14ac:dyDescent="0.35">
      <c r="A10" s="270" t="s">
        <v>660</v>
      </c>
      <c r="B10" s="262" t="s">
        <v>198</v>
      </c>
      <c r="C10" s="278">
        <v>29.36</v>
      </c>
      <c r="D10" s="278">
        <v>5.87</v>
      </c>
      <c r="E10" s="278">
        <v>35.229999999999997</v>
      </c>
      <c r="F10" s="266">
        <v>108933</v>
      </c>
      <c r="G10" s="273"/>
    </row>
    <row r="11" spans="1:8" x14ac:dyDescent="0.35">
      <c r="A11" s="270" t="s">
        <v>610</v>
      </c>
      <c r="B11" s="262" t="s">
        <v>1342</v>
      </c>
      <c r="C11" s="278">
        <v>99.67</v>
      </c>
      <c r="D11" s="278">
        <v>19.93</v>
      </c>
      <c r="E11" s="278">
        <v>119.6</v>
      </c>
      <c r="F11" s="266">
        <v>108936</v>
      </c>
      <c r="G11" s="273"/>
    </row>
    <row r="12" spans="1:8" x14ac:dyDescent="0.35">
      <c r="C12" s="276">
        <f>SUM(C10:C11)</f>
        <v>129.03</v>
      </c>
      <c r="D12" s="276">
        <f>SUM(D10:D11)</f>
        <v>25.8</v>
      </c>
      <c r="E12" s="276">
        <f>SUM(E10:E11)</f>
        <v>154.82999999999998</v>
      </c>
      <c r="G12" s="273"/>
    </row>
    <row r="13" spans="1:8" x14ac:dyDescent="0.35">
      <c r="C13" s="286"/>
      <c r="D13" s="286"/>
      <c r="E13" s="286"/>
      <c r="G13" s="273"/>
    </row>
    <row r="14" spans="1:8" x14ac:dyDescent="0.35">
      <c r="A14" s="267" t="s">
        <v>1273</v>
      </c>
      <c r="C14" s="277"/>
      <c r="D14" s="277"/>
      <c r="E14" s="277"/>
    </row>
    <row r="15" spans="1:8" x14ac:dyDescent="0.35">
      <c r="A15" s="270" t="s">
        <v>1343</v>
      </c>
      <c r="B15" s="262" t="s">
        <v>1344</v>
      </c>
      <c r="C15" s="277">
        <v>52</v>
      </c>
      <c r="D15" s="277"/>
      <c r="E15" s="277">
        <v>52</v>
      </c>
      <c r="F15" s="266">
        <v>108934</v>
      </c>
    </row>
    <row r="16" spans="1:8" x14ac:dyDescent="0.35">
      <c r="A16" s="270" t="s">
        <v>1113</v>
      </c>
      <c r="B16" s="282" t="s">
        <v>1148</v>
      </c>
      <c r="C16" s="278">
        <v>72.09</v>
      </c>
      <c r="D16" s="278">
        <v>14.42</v>
      </c>
      <c r="E16" s="278">
        <v>86.51</v>
      </c>
      <c r="F16" s="266" t="s">
        <v>1341</v>
      </c>
    </row>
    <row r="17" spans="1:7" x14ac:dyDescent="0.35">
      <c r="A17" s="270" t="s">
        <v>656</v>
      </c>
      <c r="B17" s="282" t="s">
        <v>655</v>
      </c>
      <c r="C17" s="278">
        <v>12.12</v>
      </c>
      <c r="D17" s="278"/>
      <c r="E17" s="278">
        <v>12.12</v>
      </c>
      <c r="F17" s="266">
        <v>108935</v>
      </c>
    </row>
    <row r="18" spans="1:7" x14ac:dyDescent="0.35">
      <c r="A18" s="283"/>
      <c r="B18" s="284"/>
      <c r="C18" s="276">
        <f>SUM(C15:C17)</f>
        <v>136.21</v>
      </c>
      <c r="D18" s="276">
        <f>SUM(D15:D17)</f>
        <v>14.42</v>
      </c>
      <c r="E18" s="276">
        <f>SUM(E15:E17)</f>
        <v>150.63</v>
      </c>
      <c r="F18" s="285"/>
    </row>
    <row r="19" spans="1:7" x14ac:dyDescent="0.35">
      <c r="A19" s="283"/>
      <c r="B19" s="284"/>
      <c r="C19" s="286"/>
      <c r="D19" s="286"/>
      <c r="E19" s="286"/>
      <c r="F19" s="285"/>
    </row>
    <row r="20" spans="1:7" x14ac:dyDescent="0.35">
      <c r="A20" s="283"/>
      <c r="B20" s="284"/>
      <c r="C20" s="286"/>
      <c r="D20" s="286"/>
      <c r="E20" s="286"/>
      <c r="F20" s="285"/>
    </row>
    <row r="21" spans="1:7" x14ac:dyDescent="0.35">
      <c r="A21" s="267" t="s">
        <v>1278</v>
      </c>
      <c r="C21" s="277"/>
      <c r="D21" s="277"/>
      <c r="E21" s="277"/>
      <c r="G21" s="273"/>
    </row>
    <row r="22" spans="1:7" x14ac:dyDescent="0.35">
      <c r="A22" s="270" t="s">
        <v>1113</v>
      </c>
      <c r="B22" s="262" t="s">
        <v>1148</v>
      </c>
      <c r="C22" s="277">
        <v>72.09</v>
      </c>
      <c r="D22" s="277">
        <v>14.42</v>
      </c>
      <c r="E22" s="277">
        <v>86.51</v>
      </c>
      <c r="F22" s="266" t="s">
        <v>1341</v>
      </c>
    </row>
    <row r="23" spans="1:7" x14ac:dyDescent="0.35">
      <c r="A23" s="270" t="s">
        <v>634</v>
      </c>
      <c r="B23" s="262" t="s">
        <v>1345</v>
      </c>
      <c r="C23" s="277">
        <v>520</v>
      </c>
      <c r="D23" s="277">
        <v>104</v>
      </c>
      <c r="E23" s="277">
        <v>624</v>
      </c>
      <c r="F23" s="266">
        <v>108937</v>
      </c>
    </row>
    <row r="24" spans="1:7" x14ac:dyDescent="0.35">
      <c r="A24" s="270" t="s">
        <v>745</v>
      </c>
      <c r="B24" s="262" t="s">
        <v>1346</v>
      </c>
      <c r="C24" s="277">
        <v>49.1</v>
      </c>
      <c r="D24" s="277"/>
      <c r="E24" s="277">
        <v>49.1</v>
      </c>
      <c r="F24" s="266" t="s">
        <v>1341</v>
      </c>
    </row>
    <row r="25" spans="1:7" x14ac:dyDescent="0.35">
      <c r="A25" s="288"/>
      <c r="B25" s="283"/>
      <c r="C25" s="276">
        <f>SUM(C22:C24)</f>
        <v>641.19000000000005</v>
      </c>
      <c r="D25" s="276">
        <f>SUM(D22:D24)</f>
        <v>118.42</v>
      </c>
      <c r="E25" s="276">
        <f>SUM(E22:E24)</f>
        <v>759.61</v>
      </c>
      <c r="G25" s="273"/>
    </row>
    <row r="26" spans="1:7" x14ac:dyDescent="0.35">
      <c r="A26" s="288"/>
      <c r="B26" s="283"/>
      <c r="C26" s="286"/>
      <c r="D26" s="286"/>
      <c r="E26" s="286"/>
      <c r="G26" s="273"/>
    </row>
    <row r="27" spans="1:7" x14ac:dyDescent="0.35">
      <c r="A27" s="288"/>
      <c r="B27" s="283"/>
      <c r="C27" s="286"/>
      <c r="D27" s="286"/>
      <c r="E27" s="286"/>
      <c r="G27" s="273"/>
    </row>
    <row r="28" spans="1:7" x14ac:dyDescent="0.35">
      <c r="A28" s="292" t="s">
        <v>1291</v>
      </c>
      <c r="B28" s="283"/>
      <c r="C28" s="286"/>
      <c r="D28" s="286"/>
      <c r="E28" s="286"/>
    </row>
    <row r="29" spans="1:7" x14ac:dyDescent="0.35">
      <c r="A29" s="288" t="s">
        <v>1347</v>
      </c>
      <c r="B29" s="283" t="s">
        <v>1348</v>
      </c>
      <c r="C29" s="286">
        <v>313.33</v>
      </c>
      <c r="D29" s="286">
        <v>62.67</v>
      </c>
      <c r="E29" s="286">
        <v>376</v>
      </c>
      <c r="F29" s="266">
        <v>108938</v>
      </c>
    </row>
    <row r="30" spans="1:7" x14ac:dyDescent="0.35">
      <c r="A30" s="288"/>
      <c r="B30" s="283"/>
      <c r="C30" s="276">
        <f>SUM(C29)</f>
        <v>313.33</v>
      </c>
      <c r="D30" s="276">
        <f>SUM(D29)</f>
        <v>62.67</v>
      </c>
      <c r="E30" s="276">
        <f>SUM(E29)</f>
        <v>376</v>
      </c>
    </row>
    <row r="31" spans="1:7" x14ac:dyDescent="0.35">
      <c r="A31" s="288"/>
      <c r="B31" s="283"/>
      <c r="C31" s="286"/>
      <c r="D31" s="286"/>
      <c r="E31" s="286"/>
    </row>
    <row r="32" spans="1:7" s="191" customFormat="1" ht="14.4" x14ac:dyDescent="0.3">
      <c r="A32" s="195" t="s">
        <v>1149</v>
      </c>
      <c r="B32" s="202"/>
      <c r="C32" s="203"/>
      <c r="D32" s="203"/>
      <c r="E32" s="203"/>
      <c r="F32" s="194"/>
      <c r="G32" s="190"/>
    </row>
    <row r="33" spans="1:7" x14ac:dyDescent="0.35">
      <c r="A33" s="288" t="s">
        <v>1349</v>
      </c>
      <c r="B33" s="283" t="s">
        <v>1350</v>
      </c>
      <c r="C33" s="286">
        <v>46.48</v>
      </c>
      <c r="D33" s="286">
        <v>2.3199999999999998</v>
      </c>
      <c r="E33" s="286">
        <v>48.8</v>
      </c>
      <c r="F33" s="266">
        <v>108939</v>
      </c>
    </row>
    <row r="34" spans="1:7" x14ac:dyDescent="0.35">
      <c r="A34" s="292"/>
      <c r="B34" s="283"/>
      <c r="C34" s="276">
        <f>SUM(C33)</f>
        <v>46.48</v>
      </c>
      <c r="D34" s="276">
        <f>SUM(D33)</f>
        <v>2.3199999999999998</v>
      </c>
      <c r="E34" s="276">
        <f>SUM(E33)</f>
        <v>48.8</v>
      </c>
    </row>
    <row r="35" spans="1:7" x14ac:dyDescent="0.35">
      <c r="A35" s="292"/>
      <c r="B35" s="283"/>
      <c r="C35" s="286"/>
      <c r="D35" s="286"/>
      <c r="E35" s="286"/>
    </row>
    <row r="36" spans="1:7" x14ac:dyDescent="0.35">
      <c r="A36" s="267" t="s">
        <v>1285</v>
      </c>
      <c r="B36" s="270"/>
      <c r="C36" s="277"/>
      <c r="D36" s="277"/>
      <c r="E36" s="277"/>
    </row>
    <row r="37" spans="1:7" x14ac:dyDescent="0.35">
      <c r="A37" s="270" t="s">
        <v>1113</v>
      </c>
      <c r="B37" s="270" t="s">
        <v>1148</v>
      </c>
      <c r="C37" s="277">
        <v>15.76</v>
      </c>
      <c r="D37" s="277">
        <v>3.16</v>
      </c>
      <c r="E37" s="277">
        <v>18.920000000000002</v>
      </c>
      <c r="F37" s="266" t="s">
        <v>1341</v>
      </c>
    </row>
    <row r="38" spans="1:7" x14ac:dyDescent="0.35">
      <c r="A38" s="270" t="s">
        <v>1113</v>
      </c>
      <c r="B38" s="270" t="s">
        <v>1148</v>
      </c>
      <c r="C38" s="277">
        <v>52.28</v>
      </c>
      <c r="D38" s="277">
        <v>10.45</v>
      </c>
      <c r="E38" s="291">
        <v>62.73</v>
      </c>
      <c r="F38" s="266" t="s">
        <v>1341</v>
      </c>
    </row>
    <row r="39" spans="1:7" x14ac:dyDescent="0.35">
      <c r="C39" s="276">
        <f>SUM(C37:C38)</f>
        <v>68.040000000000006</v>
      </c>
      <c r="D39" s="276">
        <f>SUM(D37:D38)</f>
        <v>13.61</v>
      </c>
      <c r="E39" s="276">
        <f>SUM(E37:E38)</f>
        <v>81.650000000000006</v>
      </c>
      <c r="G39" s="273"/>
    </row>
    <row r="40" spans="1:7" x14ac:dyDescent="0.35">
      <c r="C40" s="300"/>
      <c r="D40" s="300"/>
      <c r="E40" s="300"/>
    </row>
    <row r="41" spans="1:7" x14ac:dyDescent="0.35">
      <c r="B41" s="301" t="s">
        <v>75</v>
      </c>
      <c r="C41" s="276">
        <f>C7+C12+C18+C25+C30+C34+C39</f>
        <v>1402.33</v>
      </c>
      <c r="D41" s="276">
        <f>D7+D12+D18+D25+D30+D34+D39</f>
        <v>250.86</v>
      </c>
      <c r="E41" s="276">
        <f>E7+E12+E18+E25+E30+E34+E39</f>
        <v>1653.19</v>
      </c>
    </row>
    <row r="42" spans="1:7" x14ac:dyDescent="0.35">
      <c r="A42" s="303"/>
      <c r="B42" s="305"/>
      <c r="C42" s="278"/>
      <c r="G42" s="273"/>
    </row>
    <row r="43" spans="1:7" x14ac:dyDescent="0.35">
      <c r="A43" s="306"/>
      <c r="G43" s="273"/>
    </row>
  </sheetData>
  <mergeCells count="1">
    <mergeCell ref="A1:F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72" sqref="G72"/>
    </sheetView>
  </sheetViews>
  <sheetFormatPr defaultRowHeight="16.149999999999999" x14ac:dyDescent="0.35"/>
  <cols>
    <col min="1" max="1" width="30.3984375" style="262" customWidth="1"/>
    <col min="2" max="2" width="35.59765625" style="262" bestFit="1" customWidth="1"/>
    <col min="3" max="3" width="13.296875" style="265" bestFit="1" customWidth="1"/>
    <col min="4" max="4" width="10.69921875" style="265" customWidth="1"/>
    <col min="5" max="5" width="12.59765625" style="265" customWidth="1"/>
    <col min="6" max="6" width="8.59765625" style="266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30.3984375" style="262" customWidth="1"/>
    <col min="258" max="258" width="35.59765625" style="262" bestFit="1" customWidth="1"/>
    <col min="259" max="259" width="13.296875" style="262" bestFit="1" customWidth="1"/>
    <col min="260" max="260" width="10.69921875" style="262" customWidth="1"/>
    <col min="261" max="261" width="12.59765625" style="262" customWidth="1"/>
    <col min="262" max="262" width="8.59765625" style="262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30.3984375" style="262" customWidth="1"/>
    <col min="514" max="514" width="35.59765625" style="262" bestFit="1" customWidth="1"/>
    <col min="515" max="515" width="13.296875" style="262" bestFit="1" customWidth="1"/>
    <col min="516" max="516" width="10.69921875" style="262" customWidth="1"/>
    <col min="517" max="517" width="12.59765625" style="262" customWidth="1"/>
    <col min="518" max="518" width="8.59765625" style="262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30.3984375" style="262" customWidth="1"/>
    <col min="770" max="770" width="35.59765625" style="262" bestFit="1" customWidth="1"/>
    <col min="771" max="771" width="13.296875" style="262" bestFit="1" customWidth="1"/>
    <col min="772" max="772" width="10.69921875" style="262" customWidth="1"/>
    <col min="773" max="773" width="12.59765625" style="262" customWidth="1"/>
    <col min="774" max="774" width="8.59765625" style="262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30.3984375" style="262" customWidth="1"/>
    <col min="1026" max="1026" width="35.59765625" style="262" bestFit="1" customWidth="1"/>
    <col min="1027" max="1027" width="13.296875" style="262" bestFit="1" customWidth="1"/>
    <col min="1028" max="1028" width="10.69921875" style="262" customWidth="1"/>
    <col min="1029" max="1029" width="12.59765625" style="262" customWidth="1"/>
    <col min="1030" max="1030" width="8.59765625" style="262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30.3984375" style="262" customWidth="1"/>
    <col min="1282" max="1282" width="35.59765625" style="262" bestFit="1" customWidth="1"/>
    <col min="1283" max="1283" width="13.296875" style="262" bestFit="1" customWidth="1"/>
    <col min="1284" max="1284" width="10.69921875" style="262" customWidth="1"/>
    <col min="1285" max="1285" width="12.59765625" style="262" customWidth="1"/>
    <col min="1286" max="1286" width="8.59765625" style="262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30.3984375" style="262" customWidth="1"/>
    <col min="1538" max="1538" width="35.59765625" style="262" bestFit="1" customWidth="1"/>
    <col min="1539" max="1539" width="13.296875" style="262" bestFit="1" customWidth="1"/>
    <col min="1540" max="1540" width="10.69921875" style="262" customWidth="1"/>
    <col min="1541" max="1541" width="12.59765625" style="262" customWidth="1"/>
    <col min="1542" max="1542" width="8.59765625" style="262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30.3984375" style="262" customWidth="1"/>
    <col min="1794" max="1794" width="35.59765625" style="262" bestFit="1" customWidth="1"/>
    <col min="1795" max="1795" width="13.296875" style="262" bestFit="1" customWidth="1"/>
    <col min="1796" max="1796" width="10.69921875" style="262" customWidth="1"/>
    <col min="1797" max="1797" width="12.59765625" style="262" customWidth="1"/>
    <col min="1798" max="1798" width="8.59765625" style="262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30.3984375" style="262" customWidth="1"/>
    <col min="2050" max="2050" width="35.59765625" style="262" bestFit="1" customWidth="1"/>
    <col min="2051" max="2051" width="13.296875" style="262" bestFit="1" customWidth="1"/>
    <col min="2052" max="2052" width="10.69921875" style="262" customWidth="1"/>
    <col min="2053" max="2053" width="12.59765625" style="262" customWidth="1"/>
    <col min="2054" max="2054" width="8.59765625" style="262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30.3984375" style="262" customWidth="1"/>
    <col min="2306" max="2306" width="35.59765625" style="262" bestFit="1" customWidth="1"/>
    <col min="2307" max="2307" width="13.296875" style="262" bestFit="1" customWidth="1"/>
    <col min="2308" max="2308" width="10.69921875" style="262" customWidth="1"/>
    <col min="2309" max="2309" width="12.59765625" style="262" customWidth="1"/>
    <col min="2310" max="2310" width="8.59765625" style="262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30.3984375" style="262" customWidth="1"/>
    <col min="2562" max="2562" width="35.59765625" style="262" bestFit="1" customWidth="1"/>
    <col min="2563" max="2563" width="13.296875" style="262" bestFit="1" customWidth="1"/>
    <col min="2564" max="2564" width="10.69921875" style="262" customWidth="1"/>
    <col min="2565" max="2565" width="12.59765625" style="262" customWidth="1"/>
    <col min="2566" max="2566" width="8.59765625" style="262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30.3984375" style="262" customWidth="1"/>
    <col min="2818" max="2818" width="35.59765625" style="262" bestFit="1" customWidth="1"/>
    <col min="2819" max="2819" width="13.296875" style="262" bestFit="1" customWidth="1"/>
    <col min="2820" max="2820" width="10.69921875" style="262" customWidth="1"/>
    <col min="2821" max="2821" width="12.59765625" style="262" customWidth="1"/>
    <col min="2822" max="2822" width="8.59765625" style="262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30.3984375" style="262" customWidth="1"/>
    <col min="3074" max="3074" width="35.59765625" style="262" bestFit="1" customWidth="1"/>
    <col min="3075" max="3075" width="13.296875" style="262" bestFit="1" customWidth="1"/>
    <col min="3076" max="3076" width="10.69921875" style="262" customWidth="1"/>
    <col min="3077" max="3077" width="12.59765625" style="262" customWidth="1"/>
    <col min="3078" max="3078" width="8.59765625" style="262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30.3984375" style="262" customWidth="1"/>
    <col min="3330" max="3330" width="35.59765625" style="262" bestFit="1" customWidth="1"/>
    <col min="3331" max="3331" width="13.296875" style="262" bestFit="1" customWidth="1"/>
    <col min="3332" max="3332" width="10.69921875" style="262" customWidth="1"/>
    <col min="3333" max="3333" width="12.59765625" style="262" customWidth="1"/>
    <col min="3334" max="3334" width="8.59765625" style="262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30.3984375" style="262" customWidth="1"/>
    <col min="3586" max="3586" width="35.59765625" style="262" bestFit="1" customWidth="1"/>
    <col min="3587" max="3587" width="13.296875" style="262" bestFit="1" customWidth="1"/>
    <col min="3588" max="3588" width="10.69921875" style="262" customWidth="1"/>
    <col min="3589" max="3589" width="12.59765625" style="262" customWidth="1"/>
    <col min="3590" max="3590" width="8.59765625" style="262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30.3984375" style="262" customWidth="1"/>
    <col min="3842" max="3842" width="35.59765625" style="262" bestFit="1" customWidth="1"/>
    <col min="3843" max="3843" width="13.296875" style="262" bestFit="1" customWidth="1"/>
    <col min="3844" max="3844" width="10.69921875" style="262" customWidth="1"/>
    <col min="3845" max="3845" width="12.59765625" style="262" customWidth="1"/>
    <col min="3846" max="3846" width="8.59765625" style="262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30.3984375" style="262" customWidth="1"/>
    <col min="4098" max="4098" width="35.59765625" style="262" bestFit="1" customWidth="1"/>
    <col min="4099" max="4099" width="13.296875" style="262" bestFit="1" customWidth="1"/>
    <col min="4100" max="4100" width="10.69921875" style="262" customWidth="1"/>
    <col min="4101" max="4101" width="12.59765625" style="262" customWidth="1"/>
    <col min="4102" max="4102" width="8.59765625" style="262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30.3984375" style="262" customWidth="1"/>
    <col min="4354" max="4354" width="35.59765625" style="262" bestFit="1" customWidth="1"/>
    <col min="4355" max="4355" width="13.296875" style="262" bestFit="1" customWidth="1"/>
    <col min="4356" max="4356" width="10.69921875" style="262" customWidth="1"/>
    <col min="4357" max="4357" width="12.59765625" style="262" customWidth="1"/>
    <col min="4358" max="4358" width="8.59765625" style="262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30.3984375" style="262" customWidth="1"/>
    <col min="4610" max="4610" width="35.59765625" style="262" bestFit="1" customWidth="1"/>
    <col min="4611" max="4611" width="13.296875" style="262" bestFit="1" customWidth="1"/>
    <col min="4612" max="4612" width="10.69921875" style="262" customWidth="1"/>
    <col min="4613" max="4613" width="12.59765625" style="262" customWidth="1"/>
    <col min="4614" max="4614" width="8.59765625" style="262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30.3984375" style="262" customWidth="1"/>
    <col min="4866" max="4866" width="35.59765625" style="262" bestFit="1" customWidth="1"/>
    <col min="4867" max="4867" width="13.296875" style="262" bestFit="1" customWidth="1"/>
    <col min="4868" max="4868" width="10.69921875" style="262" customWidth="1"/>
    <col min="4869" max="4869" width="12.59765625" style="262" customWidth="1"/>
    <col min="4870" max="4870" width="8.59765625" style="262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30.3984375" style="262" customWidth="1"/>
    <col min="5122" max="5122" width="35.59765625" style="262" bestFit="1" customWidth="1"/>
    <col min="5123" max="5123" width="13.296875" style="262" bestFit="1" customWidth="1"/>
    <col min="5124" max="5124" width="10.69921875" style="262" customWidth="1"/>
    <col min="5125" max="5125" width="12.59765625" style="262" customWidth="1"/>
    <col min="5126" max="5126" width="8.59765625" style="262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30.3984375" style="262" customWidth="1"/>
    <col min="5378" max="5378" width="35.59765625" style="262" bestFit="1" customWidth="1"/>
    <col min="5379" max="5379" width="13.296875" style="262" bestFit="1" customWidth="1"/>
    <col min="5380" max="5380" width="10.69921875" style="262" customWidth="1"/>
    <col min="5381" max="5381" width="12.59765625" style="262" customWidth="1"/>
    <col min="5382" max="5382" width="8.59765625" style="262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30.3984375" style="262" customWidth="1"/>
    <col min="5634" max="5634" width="35.59765625" style="262" bestFit="1" customWidth="1"/>
    <col min="5635" max="5635" width="13.296875" style="262" bestFit="1" customWidth="1"/>
    <col min="5636" max="5636" width="10.69921875" style="262" customWidth="1"/>
    <col min="5637" max="5637" width="12.59765625" style="262" customWidth="1"/>
    <col min="5638" max="5638" width="8.59765625" style="262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30.3984375" style="262" customWidth="1"/>
    <col min="5890" max="5890" width="35.59765625" style="262" bestFit="1" customWidth="1"/>
    <col min="5891" max="5891" width="13.296875" style="262" bestFit="1" customWidth="1"/>
    <col min="5892" max="5892" width="10.69921875" style="262" customWidth="1"/>
    <col min="5893" max="5893" width="12.59765625" style="262" customWidth="1"/>
    <col min="5894" max="5894" width="8.59765625" style="262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30.3984375" style="262" customWidth="1"/>
    <col min="6146" max="6146" width="35.59765625" style="262" bestFit="1" customWidth="1"/>
    <col min="6147" max="6147" width="13.296875" style="262" bestFit="1" customWidth="1"/>
    <col min="6148" max="6148" width="10.69921875" style="262" customWidth="1"/>
    <col min="6149" max="6149" width="12.59765625" style="262" customWidth="1"/>
    <col min="6150" max="6150" width="8.59765625" style="262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30.3984375" style="262" customWidth="1"/>
    <col min="6402" max="6402" width="35.59765625" style="262" bestFit="1" customWidth="1"/>
    <col min="6403" max="6403" width="13.296875" style="262" bestFit="1" customWidth="1"/>
    <col min="6404" max="6404" width="10.69921875" style="262" customWidth="1"/>
    <col min="6405" max="6405" width="12.59765625" style="262" customWidth="1"/>
    <col min="6406" max="6406" width="8.59765625" style="262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30.3984375" style="262" customWidth="1"/>
    <col min="6658" max="6658" width="35.59765625" style="262" bestFit="1" customWidth="1"/>
    <col min="6659" max="6659" width="13.296875" style="262" bestFit="1" customWidth="1"/>
    <col min="6660" max="6660" width="10.69921875" style="262" customWidth="1"/>
    <col min="6661" max="6661" width="12.59765625" style="262" customWidth="1"/>
    <col min="6662" max="6662" width="8.59765625" style="262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30.3984375" style="262" customWidth="1"/>
    <col min="6914" max="6914" width="35.59765625" style="262" bestFit="1" customWidth="1"/>
    <col min="6915" max="6915" width="13.296875" style="262" bestFit="1" customWidth="1"/>
    <col min="6916" max="6916" width="10.69921875" style="262" customWidth="1"/>
    <col min="6917" max="6917" width="12.59765625" style="262" customWidth="1"/>
    <col min="6918" max="6918" width="8.59765625" style="262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30.3984375" style="262" customWidth="1"/>
    <col min="7170" max="7170" width="35.59765625" style="262" bestFit="1" customWidth="1"/>
    <col min="7171" max="7171" width="13.296875" style="262" bestFit="1" customWidth="1"/>
    <col min="7172" max="7172" width="10.69921875" style="262" customWidth="1"/>
    <col min="7173" max="7173" width="12.59765625" style="262" customWidth="1"/>
    <col min="7174" max="7174" width="8.59765625" style="262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30.3984375" style="262" customWidth="1"/>
    <col min="7426" max="7426" width="35.59765625" style="262" bestFit="1" customWidth="1"/>
    <col min="7427" max="7427" width="13.296875" style="262" bestFit="1" customWidth="1"/>
    <col min="7428" max="7428" width="10.69921875" style="262" customWidth="1"/>
    <col min="7429" max="7429" width="12.59765625" style="262" customWidth="1"/>
    <col min="7430" max="7430" width="8.59765625" style="262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30.3984375" style="262" customWidth="1"/>
    <col min="7682" max="7682" width="35.59765625" style="262" bestFit="1" customWidth="1"/>
    <col min="7683" max="7683" width="13.296875" style="262" bestFit="1" customWidth="1"/>
    <col min="7684" max="7684" width="10.69921875" style="262" customWidth="1"/>
    <col min="7685" max="7685" width="12.59765625" style="262" customWidth="1"/>
    <col min="7686" max="7686" width="8.59765625" style="262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30.3984375" style="262" customWidth="1"/>
    <col min="7938" max="7938" width="35.59765625" style="262" bestFit="1" customWidth="1"/>
    <col min="7939" max="7939" width="13.296875" style="262" bestFit="1" customWidth="1"/>
    <col min="7940" max="7940" width="10.69921875" style="262" customWidth="1"/>
    <col min="7941" max="7941" width="12.59765625" style="262" customWidth="1"/>
    <col min="7942" max="7942" width="8.59765625" style="262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30.3984375" style="262" customWidth="1"/>
    <col min="8194" max="8194" width="35.59765625" style="262" bestFit="1" customWidth="1"/>
    <col min="8195" max="8195" width="13.296875" style="262" bestFit="1" customWidth="1"/>
    <col min="8196" max="8196" width="10.69921875" style="262" customWidth="1"/>
    <col min="8197" max="8197" width="12.59765625" style="262" customWidth="1"/>
    <col min="8198" max="8198" width="8.59765625" style="262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30.3984375" style="262" customWidth="1"/>
    <col min="8450" max="8450" width="35.59765625" style="262" bestFit="1" customWidth="1"/>
    <col min="8451" max="8451" width="13.296875" style="262" bestFit="1" customWidth="1"/>
    <col min="8452" max="8452" width="10.69921875" style="262" customWidth="1"/>
    <col min="8453" max="8453" width="12.59765625" style="262" customWidth="1"/>
    <col min="8454" max="8454" width="8.59765625" style="262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30.3984375" style="262" customWidth="1"/>
    <col min="8706" max="8706" width="35.59765625" style="262" bestFit="1" customWidth="1"/>
    <col min="8707" max="8707" width="13.296875" style="262" bestFit="1" customWidth="1"/>
    <col min="8708" max="8708" width="10.69921875" style="262" customWidth="1"/>
    <col min="8709" max="8709" width="12.59765625" style="262" customWidth="1"/>
    <col min="8710" max="8710" width="8.59765625" style="262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30.3984375" style="262" customWidth="1"/>
    <col min="8962" max="8962" width="35.59765625" style="262" bestFit="1" customWidth="1"/>
    <col min="8963" max="8963" width="13.296875" style="262" bestFit="1" customWidth="1"/>
    <col min="8964" max="8964" width="10.69921875" style="262" customWidth="1"/>
    <col min="8965" max="8965" width="12.59765625" style="262" customWidth="1"/>
    <col min="8966" max="8966" width="8.59765625" style="262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30.3984375" style="262" customWidth="1"/>
    <col min="9218" max="9218" width="35.59765625" style="262" bestFit="1" customWidth="1"/>
    <col min="9219" max="9219" width="13.296875" style="262" bestFit="1" customWidth="1"/>
    <col min="9220" max="9220" width="10.69921875" style="262" customWidth="1"/>
    <col min="9221" max="9221" width="12.59765625" style="262" customWidth="1"/>
    <col min="9222" max="9222" width="8.59765625" style="262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30.3984375" style="262" customWidth="1"/>
    <col min="9474" max="9474" width="35.59765625" style="262" bestFit="1" customWidth="1"/>
    <col min="9475" max="9475" width="13.296875" style="262" bestFit="1" customWidth="1"/>
    <col min="9476" max="9476" width="10.69921875" style="262" customWidth="1"/>
    <col min="9477" max="9477" width="12.59765625" style="262" customWidth="1"/>
    <col min="9478" max="9478" width="8.59765625" style="262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30.3984375" style="262" customWidth="1"/>
    <col min="9730" max="9730" width="35.59765625" style="262" bestFit="1" customWidth="1"/>
    <col min="9731" max="9731" width="13.296875" style="262" bestFit="1" customWidth="1"/>
    <col min="9732" max="9732" width="10.69921875" style="262" customWidth="1"/>
    <col min="9733" max="9733" width="12.59765625" style="262" customWidth="1"/>
    <col min="9734" max="9734" width="8.59765625" style="262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30.3984375" style="262" customWidth="1"/>
    <col min="9986" max="9986" width="35.59765625" style="262" bestFit="1" customWidth="1"/>
    <col min="9987" max="9987" width="13.296875" style="262" bestFit="1" customWidth="1"/>
    <col min="9988" max="9988" width="10.69921875" style="262" customWidth="1"/>
    <col min="9989" max="9989" width="12.59765625" style="262" customWidth="1"/>
    <col min="9990" max="9990" width="8.59765625" style="262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30.3984375" style="262" customWidth="1"/>
    <col min="10242" max="10242" width="35.59765625" style="262" bestFit="1" customWidth="1"/>
    <col min="10243" max="10243" width="13.296875" style="262" bestFit="1" customWidth="1"/>
    <col min="10244" max="10244" width="10.69921875" style="262" customWidth="1"/>
    <col min="10245" max="10245" width="12.59765625" style="262" customWidth="1"/>
    <col min="10246" max="10246" width="8.59765625" style="262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30.3984375" style="262" customWidth="1"/>
    <col min="10498" max="10498" width="35.59765625" style="262" bestFit="1" customWidth="1"/>
    <col min="10499" max="10499" width="13.296875" style="262" bestFit="1" customWidth="1"/>
    <col min="10500" max="10500" width="10.69921875" style="262" customWidth="1"/>
    <col min="10501" max="10501" width="12.59765625" style="262" customWidth="1"/>
    <col min="10502" max="10502" width="8.59765625" style="262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30.3984375" style="262" customWidth="1"/>
    <col min="10754" max="10754" width="35.59765625" style="262" bestFit="1" customWidth="1"/>
    <col min="10755" max="10755" width="13.296875" style="262" bestFit="1" customWidth="1"/>
    <col min="10756" max="10756" width="10.69921875" style="262" customWidth="1"/>
    <col min="10757" max="10757" width="12.59765625" style="262" customWidth="1"/>
    <col min="10758" max="10758" width="8.59765625" style="262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30.3984375" style="262" customWidth="1"/>
    <col min="11010" max="11010" width="35.59765625" style="262" bestFit="1" customWidth="1"/>
    <col min="11011" max="11011" width="13.296875" style="262" bestFit="1" customWidth="1"/>
    <col min="11012" max="11012" width="10.69921875" style="262" customWidth="1"/>
    <col min="11013" max="11013" width="12.59765625" style="262" customWidth="1"/>
    <col min="11014" max="11014" width="8.59765625" style="262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30.3984375" style="262" customWidth="1"/>
    <col min="11266" max="11266" width="35.59765625" style="262" bestFit="1" customWidth="1"/>
    <col min="11267" max="11267" width="13.296875" style="262" bestFit="1" customWidth="1"/>
    <col min="11268" max="11268" width="10.69921875" style="262" customWidth="1"/>
    <col min="11269" max="11269" width="12.59765625" style="262" customWidth="1"/>
    <col min="11270" max="11270" width="8.59765625" style="262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30.3984375" style="262" customWidth="1"/>
    <col min="11522" max="11522" width="35.59765625" style="262" bestFit="1" customWidth="1"/>
    <col min="11523" max="11523" width="13.296875" style="262" bestFit="1" customWidth="1"/>
    <col min="11524" max="11524" width="10.69921875" style="262" customWidth="1"/>
    <col min="11525" max="11525" width="12.59765625" style="262" customWidth="1"/>
    <col min="11526" max="11526" width="8.59765625" style="262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30.3984375" style="262" customWidth="1"/>
    <col min="11778" max="11778" width="35.59765625" style="262" bestFit="1" customWidth="1"/>
    <col min="11779" max="11779" width="13.296875" style="262" bestFit="1" customWidth="1"/>
    <col min="11780" max="11780" width="10.69921875" style="262" customWidth="1"/>
    <col min="11781" max="11781" width="12.59765625" style="262" customWidth="1"/>
    <col min="11782" max="11782" width="8.59765625" style="262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30.3984375" style="262" customWidth="1"/>
    <col min="12034" max="12034" width="35.59765625" style="262" bestFit="1" customWidth="1"/>
    <col min="12035" max="12035" width="13.296875" style="262" bestFit="1" customWidth="1"/>
    <col min="12036" max="12036" width="10.69921875" style="262" customWidth="1"/>
    <col min="12037" max="12037" width="12.59765625" style="262" customWidth="1"/>
    <col min="12038" max="12038" width="8.59765625" style="262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30.3984375" style="262" customWidth="1"/>
    <col min="12290" max="12290" width="35.59765625" style="262" bestFit="1" customWidth="1"/>
    <col min="12291" max="12291" width="13.296875" style="262" bestFit="1" customWidth="1"/>
    <col min="12292" max="12292" width="10.69921875" style="262" customWidth="1"/>
    <col min="12293" max="12293" width="12.59765625" style="262" customWidth="1"/>
    <col min="12294" max="12294" width="8.59765625" style="262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30.3984375" style="262" customWidth="1"/>
    <col min="12546" max="12546" width="35.59765625" style="262" bestFit="1" customWidth="1"/>
    <col min="12547" max="12547" width="13.296875" style="262" bestFit="1" customWidth="1"/>
    <col min="12548" max="12548" width="10.69921875" style="262" customWidth="1"/>
    <col min="12549" max="12549" width="12.59765625" style="262" customWidth="1"/>
    <col min="12550" max="12550" width="8.59765625" style="262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30.3984375" style="262" customWidth="1"/>
    <col min="12802" max="12802" width="35.59765625" style="262" bestFit="1" customWidth="1"/>
    <col min="12803" max="12803" width="13.296875" style="262" bestFit="1" customWidth="1"/>
    <col min="12804" max="12804" width="10.69921875" style="262" customWidth="1"/>
    <col min="12805" max="12805" width="12.59765625" style="262" customWidth="1"/>
    <col min="12806" max="12806" width="8.59765625" style="262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30.3984375" style="262" customWidth="1"/>
    <col min="13058" max="13058" width="35.59765625" style="262" bestFit="1" customWidth="1"/>
    <col min="13059" max="13059" width="13.296875" style="262" bestFit="1" customWidth="1"/>
    <col min="13060" max="13060" width="10.69921875" style="262" customWidth="1"/>
    <col min="13061" max="13061" width="12.59765625" style="262" customWidth="1"/>
    <col min="13062" max="13062" width="8.59765625" style="262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30.3984375" style="262" customWidth="1"/>
    <col min="13314" max="13314" width="35.59765625" style="262" bestFit="1" customWidth="1"/>
    <col min="13315" max="13315" width="13.296875" style="262" bestFit="1" customWidth="1"/>
    <col min="13316" max="13316" width="10.69921875" style="262" customWidth="1"/>
    <col min="13317" max="13317" width="12.59765625" style="262" customWidth="1"/>
    <col min="13318" max="13318" width="8.59765625" style="262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30.3984375" style="262" customWidth="1"/>
    <col min="13570" max="13570" width="35.59765625" style="262" bestFit="1" customWidth="1"/>
    <col min="13571" max="13571" width="13.296875" style="262" bestFit="1" customWidth="1"/>
    <col min="13572" max="13572" width="10.69921875" style="262" customWidth="1"/>
    <col min="13573" max="13573" width="12.59765625" style="262" customWidth="1"/>
    <col min="13574" max="13574" width="8.59765625" style="262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30.3984375" style="262" customWidth="1"/>
    <col min="13826" max="13826" width="35.59765625" style="262" bestFit="1" customWidth="1"/>
    <col min="13827" max="13827" width="13.296875" style="262" bestFit="1" customWidth="1"/>
    <col min="13828" max="13828" width="10.69921875" style="262" customWidth="1"/>
    <col min="13829" max="13829" width="12.59765625" style="262" customWidth="1"/>
    <col min="13830" max="13830" width="8.59765625" style="262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30.3984375" style="262" customWidth="1"/>
    <col min="14082" max="14082" width="35.59765625" style="262" bestFit="1" customWidth="1"/>
    <col min="14083" max="14083" width="13.296875" style="262" bestFit="1" customWidth="1"/>
    <col min="14084" max="14084" width="10.69921875" style="262" customWidth="1"/>
    <col min="14085" max="14085" width="12.59765625" style="262" customWidth="1"/>
    <col min="14086" max="14086" width="8.59765625" style="262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30.3984375" style="262" customWidth="1"/>
    <col min="14338" max="14338" width="35.59765625" style="262" bestFit="1" customWidth="1"/>
    <col min="14339" max="14339" width="13.296875" style="262" bestFit="1" customWidth="1"/>
    <col min="14340" max="14340" width="10.69921875" style="262" customWidth="1"/>
    <col min="14341" max="14341" width="12.59765625" style="262" customWidth="1"/>
    <col min="14342" max="14342" width="8.59765625" style="262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30.3984375" style="262" customWidth="1"/>
    <col min="14594" max="14594" width="35.59765625" style="262" bestFit="1" customWidth="1"/>
    <col min="14595" max="14595" width="13.296875" style="262" bestFit="1" customWidth="1"/>
    <col min="14596" max="14596" width="10.69921875" style="262" customWidth="1"/>
    <col min="14597" max="14597" width="12.59765625" style="262" customWidth="1"/>
    <col min="14598" max="14598" width="8.59765625" style="262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30.3984375" style="262" customWidth="1"/>
    <col min="14850" max="14850" width="35.59765625" style="262" bestFit="1" customWidth="1"/>
    <col min="14851" max="14851" width="13.296875" style="262" bestFit="1" customWidth="1"/>
    <col min="14852" max="14852" width="10.69921875" style="262" customWidth="1"/>
    <col min="14853" max="14853" width="12.59765625" style="262" customWidth="1"/>
    <col min="14854" max="14854" width="8.59765625" style="262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30.3984375" style="262" customWidth="1"/>
    <col min="15106" max="15106" width="35.59765625" style="262" bestFit="1" customWidth="1"/>
    <col min="15107" max="15107" width="13.296875" style="262" bestFit="1" customWidth="1"/>
    <col min="15108" max="15108" width="10.69921875" style="262" customWidth="1"/>
    <col min="15109" max="15109" width="12.59765625" style="262" customWidth="1"/>
    <col min="15110" max="15110" width="8.59765625" style="262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30.3984375" style="262" customWidth="1"/>
    <col min="15362" max="15362" width="35.59765625" style="262" bestFit="1" customWidth="1"/>
    <col min="15363" max="15363" width="13.296875" style="262" bestFit="1" customWidth="1"/>
    <col min="15364" max="15364" width="10.69921875" style="262" customWidth="1"/>
    <col min="15365" max="15365" width="12.59765625" style="262" customWidth="1"/>
    <col min="15366" max="15366" width="8.59765625" style="262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30.3984375" style="262" customWidth="1"/>
    <col min="15618" max="15618" width="35.59765625" style="262" bestFit="1" customWidth="1"/>
    <col min="15619" max="15619" width="13.296875" style="262" bestFit="1" customWidth="1"/>
    <col min="15620" max="15620" width="10.69921875" style="262" customWidth="1"/>
    <col min="15621" max="15621" width="12.59765625" style="262" customWidth="1"/>
    <col min="15622" max="15622" width="8.59765625" style="262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30.3984375" style="262" customWidth="1"/>
    <col min="15874" max="15874" width="35.59765625" style="262" bestFit="1" customWidth="1"/>
    <col min="15875" max="15875" width="13.296875" style="262" bestFit="1" customWidth="1"/>
    <col min="15876" max="15876" width="10.69921875" style="262" customWidth="1"/>
    <col min="15877" max="15877" width="12.59765625" style="262" customWidth="1"/>
    <col min="15878" max="15878" width="8.59765625" style="262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30.3984375" style="262" customWidth="1"/>
    <col min="16130" max="16130" width="35.59765625" style="262" bestFit="1" customWidth="1"/>
    <col min="16131" max="16131" width="13.296875" style="262" bestFit="1" customWidth="1"/>
    <col min="16132" max="16132" width="10.69921875" style="262" customWidth="1"/>
    <col min="16133" max="16133" width="12.59765625" style="262" customWidth="1"/>
    <col min="16134" max="16134" width="8.59765625" style="262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>
        <v>43344</v>
      </c>
    </row>
    <row r="3" spans="1:8" ht="15.7" customHeight="1" x14ac:dyDescent="0.35">
      <c r="B3" s="264"/>
    </row>
    <row r="4" spans="1:8" ht="15" customHeight="1" x14ac:dyDescent="0.35">
      <c r="A4" s="267" t="s">
        <v>1252</v>
      </c>
      <c r="C4" s="268" t="s">
        <v>201</v>
      </c>
      <c r="D4" s="268" t="s">
        <v>202</v>
      </c>
      <c r="E4" s="268" t="s">
        <v>203</v>
      </c>
      <c r="F4" s="309" t="s">
        <v>435</v>
      </c>
    </row>
    <row r="5" spans="1:8" ht="14.4" customHeight="1" x14ac:dyDescent="0.35">
      <c r="A5" s="270" t="s">
        <v>3</v>
      </c>
      <c r="B5" s="262" t="s">
        <v>4</v>
      </c>
      <c r="C5" s="271">
        <v>600</v>
      </c>
      <c r="D5" s="271"/>
      <c r="E5" s="271">
        <v>600</v>
      </c>
      <c r="F5" s="266" t="s">
        <v>5</v>
      </c>
    </row>
    <row r="6" spans="1:8" ht="14.4" customHeight="1" x14ac:dyDescent="0.35">
      <c r="A6" s="270" t="s">
        <v>1113</v>
      </c>
      <c r="B6" s="262" t="s">
        <v>1351</v>
      </c>
      <c r="C6" s="271">
        <v>52.28</v>
      </c>
      <c r="D6" s="271">
        <v>10.46</v>
      </c>
      <c r="E6" s="272">
        <v>62.741</v>
      </c>
      <c r="F6" s="266" t="s">
        <v>5</v>
      </c>
      <c r="G6" s="273"/>
    </row>
    <row r="7" spans="1:8" ht="14.4" customHeight="1" x14ac:dyDescent="0.35">
      <c r="A7" s="270" t="s">
        <v>1113</v>
      </c>
      <c r="B7" s="262" t="s">
        <v>1351</v>
      </c>
      <c r="C7" s="271">
        <v>22.18</v>
      </c>
      <c r="D7" s="271">
        <v>4.43</v>
      </c>
      <c r="E7" s="272">
        <v>26.61</v>
      </c>
      <c r="F7" s="266" t="s">
        <v>5</v>
      </c>
      <c r="G7" s="273"/>
    </row>
    <row r="8" spans="1:8" ht="14.4" customHeight="1" x14ac:dyDescent="0.35">
      <c r="A8" s="270" t="s">
        <v>8</v>
      </c>
      <c r="B8" s="262" t="s">
        <v>1352</v>
      </c>
      <c r="C8" s="274">
        <v>15</v>
      </c>
      <c r="D8" s="274">
        <v>3</v>
      </c>
      <c r="E8" s="274">
        <v>18</v>
      </c>
      <c r="F8" s="266" t="s">
        <v>5</v>
      </c>
      <c r="G8" s="273"/>
    </row>
    <row r="9" spans="1:8" ht="14.4" customHeight="1" x14ac:dyDescent="0.35">
      <c r="A9" s="270" t="s">
        <v>444</v>
      </c>
      <c r="B9" s="262" t="s">
        <v>650</v>
      </c>
      <c r="C9" s="274">
        <v>31.73</v>
      </c>
      <c r="D9" s="274">
        <v>6.35</v>
      </c>
      <c r="E9" s="274">
        <v>38.08</v>
      </c>
      <c r="F9" s="266">
        <v>203362</v>
      </c>
      <c r="G9" s="273"/>
    </row>
    <row r="10" spans="1:8" ht="14.4" customHeight="1" x14ac:dyDescent="0.35">
      <c r="A10" s="270" t="s">
        <v>444</v>
      </c>
      <c r="B10" s="262" t="s">
        <v>1213</v>
      </c>
      <c r="C10" s="274">
        <v>32</v>
      </c>
      <c r="D10" s="274">
        <v>6.4</v>
      </c>
      <c r="E10" s="274">
        <v>38.4</v>
      </c>
      <c r="F10" s="266">
        <v>203362</v>
      </c>
      <c r="G10" s="273"/>
    </row>
    <row r="11" spans="1:8" ht="14.4" customHeight="1" x14ac:dyDescent="0.35">
      <c r="A11" s="270" t="s">
        <v>1353</v>
      </c>
      <c r="B11" s="262" t="s">
        <v>645</v>
      </c>
      <c r="C11" s="274">
        <v>75.25</v>
      </c>
      <c r="D11" s="274">
        <v>15.05</v>
      </c>
      <c r="E11" s="274">
        <v>90.3</v>
      </c>
      <c r="F11" s="266">
        <v>203361</v>
      </c>
      <c r="G11" s="273"/>
    </row>
    <row r="12" spans="1:8" ht="12.85" customHeight="1" x14ac:dyDescent="0.35">
      <c r="C12" s="276">
        <f>SUM(C5:C11)</f>
        <v>828.43999999999994</v>
      </c>
      <c r="D12" s="276">
        <f>SUM(D5:D11)</f>
        <v>45.69</v>
      </c>
      <c r="E12" s="276">
        <f>SUM(E5:E11)</f>
        <v>874.13099999999997</v>
      </c>
      <c r="H12" s="262" t="s">
        <v>10</v>
      </c>
    </row>
    <row r="13" spans="1:8" x14ac:dyDescent="0.35">
      <c r="A13" s="267" t="s">
        <v>1259</v>
      </c>
      <c r="C13" s="277"/>
      <c r="D13" s="277"/>
      <c r="E13" s="277"/>
    </row>
    <row r="14" spans="1:8" x14ac:dyDescent="0.35">
      <c r="A14" s="270" t="s">
        <v>12</v>
      </c>
      <c r="B14" s="262" t="s">
        <v>13</v>
      </c>
      <c r="C14" s="278">
        <v>8.31</v>
      </c>
      <c r="D14" s="278"/>
      <c r="E14" s="278">
        <v>8.31</v>
      </c>
      <c r="F14" s="266" t="s">
        <v>5</v>
      </c>
      <c r="G14" s="273"/>
    </row>
    <row r="15" spans="1:8" x14ac:dyDescent="0.35">
      <c r="A15" s="262" t="s">
        <v>18</v>
      </c>
      <c r="B15" s="262" t="s">
        <v>19</v>
      </c>
      <c r="C15" s="279">
        <v>81.34</v>
      </c>
      <c r="D15" s="279">
        <v>16.27</v>
      </c>
      <c r="E15" s="279">
        <v>97.61</v>
      </c>
      <c r="F15" s="280" t="s">
        <v>5</v>
      </c>
    </row>
    <row r="16" spans="1:8" x14ac:dyDescent="0.35">
      <c r="A16" s="262" t="s">
        <v>8</v>
      </c>
      <c r="B16" s="262" t="s">
        <v>1354</v>
      </c>
      <c r="C16" s="278">
        <v>67.78</v>
      </c>
      <c r="D16" s="278">
        <v>13.57</v>
      </c>
      <c r="E16" s="278">
        <v>81.349999999999994</v>
      </c>
      <c r="F16" s="280" t="s">
        <v>5</v>
      </c>
      <c r="G16" s="273"/>
    </row>
    <row r="17" spans="1:7" x14ac:dyDescent="0.35">
      <c r="A17" s="270" t="s">
        <v>663</v>
      </c>
      <c r="B17" s="262" t="s">
        <v>1355</v>
      </c>
      <c r="C17" s="277">
        <v>5.18</v>
      </c>
      <c r="D17" s="277">
        <v>1.04</v>
      </c>
      <c r="E17" s="277">
        <v>6.22</v>
      </c>
      <c r="F17" s="266" t="s">
        <v>1140</v>
      </c>
      <c r="G17" s="273"/>
    </row>
    <row r="18" spans="1:7" x14ac:dyDescent="0.35">
      <c r="A18" s="270" t="s">
        <v>444</v>
      </c>
      <c r="B18" s="262" t="s">
        <v>659</v>
      </c>
      <c r="C18" s="277">
        <v>21.84</v>
      </c>
      <c r="D18" s="277">
        <v>4.37</v>
      </c>
      <c r="E18" s="277">
        <v>26.21</v>
      </c>
      <c r="F18" s="266">
        <v>203362</v>
      </c>
      <c r="G18" s="273"/>
    </row>
    <row r="19" spans="1:7" x14ac:dyDescent="0.35">
      <c r="A19" s="270" t="s">
        <v>1356</v>
      </c>
      <c r="B19" s="262" t="s">
        <v>964</v>
      </c>
      <c r="C19" s="277">
        <v>28.76</v>
      </c>
      <c r="D19" s="277">
        <v>5.76</v>
      </c>
      <c r="E19" s="277">
        <v>34.520000000000003</v>
      </c>
      <c r="F19" s="266">
        <v>108940</v>
      </c>
      <c r="G19" s="273"/>
    </row>
    <row r="20" spans="1:7" x14ac:dyDescent="0.35">
      <c r="A20" s="270" t="s">
        <v>720</v>
      </c>
      <c r="B20" s="262" t="s">
        <v>1357</v>
      </c>
      <c r="C20" s="277">
        <v>116</v>
      </c>
      <c r="D20" s="277"/>
      <c r="E20" s="277">
        <v>116</v>
      </c>
      <c r="F20" s="266" t="s">
        <v>1140</v>
      </c>
      <c r="G20" s="273"/>
    </row>
    <row r="21" spans="1:7" x14ac:dyDescent="0.35">
      <c r="C21" s="276">
        <f>SUM(C14:C20)</f>
        <v>329.21000000000004</v>
      </c>
      <c r="D21" s="276">
        <f>SUM(D14:D20)</f>
        <v>41.01</v>
      </c>
      <c r="E21" s="276">
        <f>SUM(E14:E20)</f>
        <v>370.22</v>
      </c>
      <c r="G21" s="273"/>
    </row>
    <row r="22" spans="1:7" x14ac:dyDescent="0.35">
      <c r="C22" s="286"/>
      <c r="D22" s="286"/>
      <c r="E22" s="286"/>
      <c r="G22" s="273"/>
    </row>
    <row r="23" spans="1:7" x14ac:dyDescent="0.35">
      <c r="A23" s="267" t="s">
        <v>1273</v>
      </c>
      <c r="C23" s="277"/>
      <c r="D23" s="277"/>
      <c r="E23" s="277"/>
    </row>
    <row r="24" spans="1:7" x14ac:dyDescent="0.35">
      <c r="A24" s="270" t="s">
        <v>3</v>
      </c>
      <c r="B24" s="262" t="s">
        <v>4</v>
      </c>
      <c r="C24" s="277">
        <v>456</v>
      </c>
      <c r="D24" s="277"/>
      <c r="E24" s="277">
        <v>456</v>
      </c>
      <c r="F24" s="266" t="s">
        <v>5</v>
      </c>
    </row>
    <row r="25" spans="1:7" x14ac:dyDescent="0.35">
      <c r="A25" s="270" t="s">
        <v>1113</v>
      </c>
      <c r="B25" s="262" t="s">
        <v>1351</v>
      </c>
      <c r="C25" s="277">
        <v>84.74</v>
      </c>
      <c r="D25" s="277">
        <v>16.95</v>
      </c>
      <c r="E25" s="281">
        <v>101.69</v>
      </c>
      <c r="F25" s="266" t="s">
        <v>5</v>
      </c>
    </row>
    <row r="26" spans="1:7" x14ac:dyDescent="0.35">
      <c r="A26" s="270" t="s">
        <v>681</v>
      </c>
      <c r="B26" s="282" t="s">
        <v>1131</v>
      </c>
      <c r="C26" s="278">
        <f>13.32+30.69</f>
        <v>44.010000000000005</v>
      </c>
      <c r="D26" s="278">
        <v>2.2000000000000002</v>
      </c>
      <c r="E26" s="278">
        <v>46.21</v>
      </c>
      <c r="F26" s="266">
        <v>203363</v>
      </c>
    </row>
    <row r="27" spans="1:7" x14ac:dyDescent="0.35">
      <c r="A27" s="270" t="s">
        <v>663</v>
      </c>
      <c r="B27" s="282" t="s">
        <v>1358</v>
      </c>
      <c r="C27" s="278">
        <v>17.63</v>
      </c>
      <c r="D27" s="278">
        <v>3.53</v>
      </c>
      <c r="E27" s="278">
        <v>21.16</v>
      </c>
      <c r="F27" s="266" t="s">
        <v>1140</v>
      </c>
    </row>
    <row r="28" spans="1:7" x14ac:dyDescent="0.35">
      <c r="A28" s="270" t="s">
        <v>1359</v>
      </c>
      <c r="B28" s="282" t="s">
        <v>1360</v>
      </c>
      <c r="C28" s="278">
        <v>49.12</v>
      </c>
      <c r="D28" s="278"/>
      <c r="E28" s="278">
        <v>49.12</v>
      </c>
      <c r="F28" s="266" t="s">
        <v>5</v>
      </c>
    </row>
    <row r="29" spans="1:7" x14ac:dyDescent="0.35">
      <c r="A29" s="270" t="s">
        <v>415</v>
      </c>
      <c r="B29" s="282" t="s">
        <v>1333</v>
      </c>
      <c r="C29" s="278">
        <v>-4.76</v>
      </c>
      <c r="D29" s="278">
        <v>-0.24</v>
      </c>
      <c r="E29" s="278">
        <v>-5</v>
      </c>
      <c r="F29" s="266">
        <v>203364</v>
      </c>
    </row>
    <row r="30" spans="1:7" x14ac:dyDescent="0.35">
      <c r="A30" s="283"/>
      <c r="B30" s="284"/>
      <c r="C30" s="276">
        <f>SUM(C24:C29)</f>
        <v>646.74</v>
      </c>
      <c r="D30" s="276">
        <f>SUM(D24:D29)</f>
        <v>22.44</v>
      </c>
      <c r="E30" s="276">
        <f>SUM(E24:E29)</f>
        <v>669.18000000000006</v>
      </c>
      <c r="F30" s="285"/>
    </row>
    <row r="31" spans="1:7" x14ac:dyDescent="0.35">
      <c r="A31" s="283"/>
      <c r="B31" s="284"/>
      <c r="C31" s="286"/>
      <c r="D31" s="286"/>
      <c r="E31" s="286"/>
      <c r="F31" s="285"/>
    </row>
    <row r="32" spans="1:7" x14ac:dyDescent="0.35">
      <c r="A32" s="267" t="s">
        <v>1278</v>
      </c>
      <c r="C32" s="277"/>
      <c r="D32" s="277"/>
      <c r="E32" s="277"/>
      <c r="G32" s="273"/>
    </row>
    <row r="33" spans="1:7" x14ac:dyDescent="0.35">
      <c r="A33" s="270" t="s">
        <v>3</v>
      </c>
      <c r="B33" s="262" t="s">
        <v>4</v>
      </c>
      <c r="C33" s="277">
        <v>187</v>
      </c>
      <c r="D33" s="277"/>
      <c r="E33" s="277">
        <v>187</v>
      </c>
      <c r="F33" s="266" t="s">
        <v>5</v>
      </c>
    </row>
    <row r="34" spans="1:7" x14ac:dyDescent="0.35">
      <c r="A34" s="270" t="s">
        <v>1113</v>
      </c>
      <c r="B34" s="262" t="s">
        <v>1351</v>
      </c>
      <c r="C34" s="274">
        <v>72.09</v>
      </c>
      <c r="D34" s="274">
        <v>14.42</v>
      </c>
      <c r="E34" s="274">
        <v>86.51</v>
      </c>
      <c r="F34" s="266" t="s">
        <v>5</v>
      </c>
      <c r="G34" s="273"/>
    </row>
    <row r="35" spans="1:7" x14ac:dyDescent="0.35">
      <c r="A35" s="270" t="s">
        <v>835</v>
      </c>
      <c r="B35" s="262" t="s">
        <v>1361</v>
      </c>
      <c r="C35" s="274">
        <v>1535</v>
      </c>
      <c r="D35" s="274">
        <v>307</v>
      </c>
      <c r="E35" s="274">
        <v>1842</v>
      </c>
      <c r="F35" s="266">
        <v>203365</v>
      </c>
      <c r="G35" s="273"/>
    </row>
    <row r="36" spans="1:7" x14ac:dyDescent="0.35">
      <c r="A36" s="270" t="s">
        <v>681</v>
      </c>
      <c r="B36" s="262" t="s">
        <v>1362</v>
      </c>
      <c r="C36" s="274">
        <v>40.450000000000003</v>
      </c>
      <c r="D36" s="274">
        <v>2.02</v>
      </c>
      <c r="E36" s="274">
        <v>42.47</v>
      </c>
      <c r="F36" s="266">
        <v>203363</v>
      </c>
      <c r="G36" s="273"/>
    </row>
    <row r="37" spans="1:7" x14ac:dyDescent="0.35">
      <c r="A37" s="262" t="s">
        <v>415</v>
      </c>
      <c r="B37" s="262" t="s">
        <v>1333</v>
      </c>
      <c r="C37" s="265">
        <v>-5.9</v>
      </c>
      <c r="D37" s="265">
        <v>-0.3</v>
      </c>
      <c r="E37" s="265">
        <v>-6.2</v>
      </c>
      <c r="F37" s="266">
        <v>203364</v>
      </c>
      <c r="G37" s="273"/>
    </row>
    <row r="38" spans="1:7" x14ac:dyDescent="0.35">
      <c r="A38" s="288"/>
      <c r="B38" s="283"/>
      <c r="C38" s="276">
        <f>SUM(C33:C37)</f>
        <v>1828.64</v>
      </c>
      <c r="D38" s="276">
        <f>SUM(D33:D37)</f>
        <v>323.14</v>
      </c>
      <c r="E38" s="276">
        <f>SUM(E33:E37)</f>
        <v>2151.7800000000002</v>
      </c>
      <c r="G38" s="273"/>
    </row>
    <row r="39" spans="1:7" x14ac:dyDescent="0.35">
      <c r="A39" s="288"/>
      <c r="B39" s="283"/>
      <c r="C39" s="286"/>
      <c r="D39" s="286"/>
      <c r="E39" s="286"/>
      <c r="G39" s="273"/>
    </row>
    <row r="40" spans="1:7" x14ac:dyDescent="0.35">
      <c r="A40" s="267" t="s">
        <v>1283</v>
      </c>
      <c r="C40" s="286"/>
      <c r="D40" s="286"/>
      <c r="E40" s="286"/>
      <c r="G40" s="273"/>
    </row>
    <row r="41" spans="1:7" x14ac:dyDescent="0.35">
      <c r="A41" s="270" t="s">
        <v>684</v>
      </c>
      <c r="B41" s="262" t="s">
        <v>1363</v>
      </c>
      <c r="C41" s="286">
        <v>366.2</v>
      </c>
      <c r="D41" s="286">
        <v>73.239999999999995</v>
      </c>
      <c r="E41" s="286">
        <f>SUM(C41:D41)</f>
        <v>439.44</v>
      </c>
      <c r="F41" s="266">
        <v>203366</v>
      </c>
      <c r="G41" s="273"/>
    </row>
    <row r="42" spans="1:7" x14ac:dyDescent="0.35">
      <c r="A42" s="267"/>
      <c r="C42" s="276">
        <f>SUM(C41:C41)</f>
        <v>366.2</v>
      </c>
      <c r="D42" s="276">
        <f>SUM(D41:D41)</f>
        <v>73.239999999999995</v>
      </c>
      <c r="E42" s="276">
        <f>SUM(C42:D42)</f>
        <v>439.44</v>
      </c>
      <c r="G42" s="273"/>
    </row>
    <row r="43" spans="1:7" x14ac:dyDescent="0.35">
      <c r="A43" s="270"/>
      <c r="C43" s="286"/>
      <c r="D43" s="286"/>
      <c r="E43" s="286"/>
      <c r="G43" s="273"/>
    </row>
    <row r="44" spans="1:7" x14ac:dyDescent="0.35">
      <c r="A44" s="312" t="s">
        <v>1364</v>
      </c>
      <c r="B44" s="313"/>
      <c r="C44" s="286"/>
      <c r="D44" s="286"/>
      <c r="E44" s="286"/>
      <c r="G44" s="273"/>
    </row>
    <row r="45" spans="1:7" x14ac:dyDescent="0.35">
      <c r="A45" s="270" t="s">
        <v>1365</v>
      </c>
      <c r="B45" s="262" t="s">
        <v>1366</v>
      </c>
      <c r="C45" s="286">
        <v>125</v>
      </c>
      <c r="D45" s="286"/>
      <c r="E45" s="286">
        <v>125</v>
      </c>
      <c r="F45" s="266">
        <v>203367</v>
      </c>
      <c r="G45" s="273"/>
    </row>
    <row r="46" spans="1:7" x14ac:dyDescent="0.35">
      <c r="A46" s="270" t="s">
        <v>1367</v>
      </c>
      <c r="B46" s="262" t="s">
        <v>1368</v>
      </c>
      <c r="C46" s="286">
        <v>300</v>
      </c>
      <c r="D46" s="286"/>
      <c r="E46" s="286">
        <v>300</v>
      </c>
      <c r="F46" s="266">
        <v>203368</v>
      </c>
      <c r="G46" s="273"/>
    </row>
    <row r="47" spans="1:7" x14ac:dyDescent="0.35">
      <c r="A47" s="270" t="s">
        <v>1367</v>
      </c>
      <c r="B47" s="262" t="s">
        <v>1369</v>
      </c>
      <c r="C47" s="286">
        <v>300</v>
      </c>
      <c r="D47" s="286"/>
      <c r="E47" s="286">
        <v>300</v>
      </c>
      <c r="F47" s="266">
        <v>203368</v>
      </c>
      <c r="G47" s="273"/>
    </row>
    <row r="48" spans="1:7" x14ac:dyDescent="0.35">
      <c r="C48" s="276">
        <f>SUM(C45:C47)</f>
        <v>725</v>
      </c>
      <c r="D48" s="276"/>
      <c r="E48" s="276">
        <f>SUM(E45:E47)</f>
        <v>725</v>
      </c>
      <c r="G48" s="273"/>
    </row>
    <row r="49" spans="1:7" x14ac:dyDescent="0.35">
      <c r="C49" s="286"/>
      <c r="D49" s="286"/>
      <c r="E49" s="286"/>
      <c r="G49" s="273"/>
    </row>
    <row r="50" spans="1:7" x14ac:dyDescent="0.35">
      <c r="A50" s="267" t="s">
        <v>1334</v>
      </c>
      <c r="C50" s="286"/>
      <c r="D50" s="286"/>
      <c r="E50" s="286"/>
    </row>
    <row r="51" spans="1:7" x14ac:dyDescent="0.35">
      <c r="A51" s="270" t="s">
        <v>415</v>
      </c>
      <c r="B51" s="262" t="s">
        <v>1370</v>
      </c>
      <c r="C51" s="286">
        <v>3.31</v>
      </c>
      <c r="D51" s="286">
        <v>0.17</v>
      </c>
      <c r="E51" s="286">
        <v>3.48</v>
      </c>
      <c r="F51" s="266">
        <v>203364</v>
      </c>
    </row>
    <row r="52" spans="1:7" x14ac:dyDescent="0.35">
      <c r="C52" s="276">
        <f>SUM(C51:C51)</f>
        <v>3.31</v>
      </c>
      <c r="D52" s="276">
        <f>SUM(D51:D51)</f>
        <v>0.17</v>
      </c>
      <c r="E52" s="276">
        <f>SUM(E51:E51)</f>
        <v>3.48</v>
      </c>
    </row>
    <row r="53" spans="1:7" x14ac:dyDescent="0.35">
      <c r="C53" s="286"/>
      <c r="D53" s="286"/>
      <c r="E53" s="286"/>
    </row>
    <row r="54" spans="1:7" x14ac:dyDescent="0.35">
      <c r="A54" s="267" t="s">
        <v>1285</v>
      </c>
      <c r="B54" s="270"/>
      <c r="C54" s="277"/>
      <c r="D54" s="277"/>
      <c r="E54" s="277"/>
    </row>
    <row r="55" spans="1:7" x14ac:dyDescent="0.35">
      <c r="A55" s="270" t="s">
        <v>3</v>
      </c>
      <c r="B55" s="270" t="s">
        <v>4</v>
      </c>
      <c r="C55" s="277">
        <v>540</v>
      </c>
      <c r="D55" s="277"/>
      <c r="E55" s="277">
        <v>540</v>
      </c>
      <c r="F55" s="266" t="s">
        <v>5</v>
      </c>
    </row>
    <row r="56" spans="1:7" x14ac:dyDescent="0.35">
      <c r="A56" s="270" t="s">
        <v>1113</v>
      </c>
      <c r="B56" s="270" t="s">
        <v>1351</v>
      </c>
      <c r="C56" s="277">
        <v>52.28</v>
      </c>
      <c r="D56" s="277">
        <v>10.45</v>
      </c>
      <c r="E56" s="277">
        <v>62.73</v>
      </c>
      <c r="F56" s="266" t="s">
        <v>5</v>
      </c>
    </row>
    <row r="57" spans="1:7" x14ac:dyDescent="0.35">
      <c r="A57" s="270" t="s">
        <v>1094</v>
      </c>
      <c r="B57" s="270" t="s">
        <v>1371</v>
      </c>
      <c r="C57" s="277">
        <v>410</v>
      </c>
      <c r="D57" s="277">
        <v>82</v>
      </c>
      <c r="E57" s="291">
        <v>492</v>
      </c>
      <c r="F57" s="266">
        <v>203370</v>
      </c>
      <c r="G57" s="273"/>
    </row>
    <row r="58" spans="1:7" x14ac:dyDescent="0.35">
      <c r="A58" s="270" t="s">
        <v>444</v>
      </c>
      <c r="B58" s="270" t="s">
        <v>1372</v>
      </c>
      <c r="C58" s="277">
        <v>27.45</v>
      </c>
      <c r="D58" s="277">
        <v>5.27</v>
      </c>
      <c r="E58" s="291">
        <v>32.72</v>
      </c>
      <c r="F58" s="266">
        <v>203362</v>
      </c>
      <c r="G58" s="273"/>
    </row>
    <row r="59" spans="1:7" x14ac:dyDescent="0.35">
      <c r="C59" s="276">
        <f>SUM(C55:C58)</f>
        <v>1029.73</v>
      </c>
      <c r="D59" s="276">
        <f>SUM(D55:D58)</f>
        <v>97.72</v>
      </c>
      <c r="E59" s="276">
        <f>SUM(E55:E58)</f>
        <v>1127.45</v>
      </c>
      <c r="G59" s="273"/>
    </row>
    <row r="60" spans="1:7" x14ac:dyDescent="0.35">
      <c r="C60" s="286"/>
      <c r="D60" s="286"/>
      <c r="E60" s="286"/>
    </row>
    <row r="61" spans="1:7" x14ac:dyDescent="0.35">
      <c r="A61" s="267" t="s">
        <v>1287</v>
      </c>
      <c r="C61" s="277"/>
      <c r="D61" s="277"/>
      <c r="E61" s="277"/>
    </row>
    <row r="62" spans="1:7" x14ac:dyDescent="0.35">
      <c r="A62" s="270" t="s">
        <v>3</v>
      </c>
      <c r="B62" s="262" t="s">
        <v>4</v>
      </c>
      <c r="C62" s="277">
        <v>178</v>
      </c>
      <c r="D62" s="277"/>
      <c r="E62" s="277">
        <v>178</v>
      </c>
      <c r="F62" s="266" t="s">
        <v>5</v>
      </c>
    </row>
    <row r="63" spans="1:7" x14ac:dyDescent="0.35">
      <c r="A63" s="270" t="s">
        <v>3</v>
      </c>
      <c r="B63" s="262" t="s">
        <v>4</v>
      </c>
      <c r="C63" s="277">
        <v>106</v>
      </c>
      <c r="D63" s="277"/>
      <c r="E63" s="277">
        <v>106</v>
      </c>
      <c r="F63" s="266" t="s">
        <v>5</v>
      </c>
    </row>
    <row r="64" spans="1:7" x14ac:dyDescent="0.35">
      <c r="A64" s="270" t="s">
        <v>3</v>
      </c>
      <c r="B64" s="262" t="s">
        <v>4</v>
      </c>
      <c r="C64" s="277">
        <v>293</v>
      </c>
      <c r="D64" s="277"/>
      <c r="E64" s="277">
        <v>293</v>
      </c>
      <c r="F64" s="266" t="s">
        <v>5</v>
      </c>
      <c r="G64" s="273"/>
    </row>
    <row r="65" spans="1:7" x14ac:dyDescent="0.35">
      <c r="A65" s="270" t="s">
        <v>8</v>
      </c>
      <c r="B65" s="262" t="s">
        <v>1144</v>
      </c>
      <c r="C65" s="274">
        <v>25.41</v>
      </c>
      <c r="D65" s="274">
        <v>5.08</v>
      </c>
      <c r="E65" s="274">
        <v>30.49</v>
      </c>
      <c r="F65" s="266" t="s">
        <v>5</v>
      </c>
    </row>
    <row r="66" spans="1:7" x14ac:dyDescent="0.35">
      <c r="A66" s="270" t="s">
        <v>1147</v>
      </c>
      <c r="B66" s="262" t="s">
        <v>1148</v>
      </c>
      <c r="C66" s="274">
        <v>414.12</v>
      </c>
      <c r="D66" s="274">
        <v>82.82</v>
      </c>
      <c r="E66" s="274">
        <v>496.94</v>
      </c>
      <c r="F66" s="266" t="s">
        <v>5</v>
      </c>
    </row>
    <row r="67" spans="1:7" x14ac:dyDescent="0.35">
      <c r="A67" s="270" t="s">
        <v>960</v>
      </c>
      <c r="B67" s="262" t="s">
        <v>1373</v>
      </c>
      <c r="C67" s="274">
        <v>70.5</v>
      </c>
      <c r="D67" s="274"/>
      <c r="E67" s="274">
        <v>70.5</v>
      </c>
      <c r="F67" s="266">
        <v>203371</v>
      </c>
    </row>
    <row r="68" spans="1:7" x14ac:dyDescent="0.35">
      <c r="A68" s="270" t="s">
        <v>960</v>
      </c>
      <c r="B68" s="262" t="s">
        <v>1373</v>
      </c>
      <c r="C68" s="274">
        <v>150</v>
      </c>
      <c r="D68" s="274"/>
      <c r="E68" s="274">
        <v>150</v>
      </c>
      <c r="F68" s="266">
        <v>203371</v>
      </c>
    </row>
    <row r="69" spans="1:7" x14ac:dyDescent="0.35">
      <c r="A69" s="270" t="s">
        <v>415</v>
      </c>
      <c r="B69" s="262" t="s">
        <v>1333</v>
      </c>
      <c r="C69" s="274">
        <v>34.909999999999997</v>
      </c>
      <c r="D69" s="274">
        <v>1.75</v>
      </c>
      <c r="E69" s="274">
        <v>36.659999999999997</v>
      </c>
      <c r="F69" s="266">
        <v>203364</v>
      </c>
    </row>
    <row r="70" spans="1:7" x14ac:dyDescent="0.35">
      <c r="A70" s="288"/>
      <c r="B70" s="283"/>
      <c r="C70" s="276">
        <f>SUM(C62:C69)</f>
        <v>1271.94</v>
      </c>
      <c r="D70" s="276">
        <f>SUM(D62:D69)</f>
        <v>89.649999999999991</v>
      </c>
      <c r="E70" s="276">
        <f>SUM(E62:E69)</f>
        <v>1361.5900000000001</v>
      </c>
    </row>
    <row r="71" spans="1:7" x14ac:dyDescent="0.35">
      <c r="A71" s="288"/>
      <c r="B71" s="283"/>
      <c r="C71" s="286"/>
      <c r="D71" s="286"/>
      <c r="E71" s="286"/>
    </row>
    <row r="72" spans="1:7" x14ac:dyDescent="0.35">
      <c r="A72" s="267" t="s">
        <v>1374</v>
      </c>
      <c r="B72" s="284"/>
      <c r="C72" s="277"/>
      <c r="D72" s="277"/>
      <c r="E72" s="277"/>
    </row>
    <row r="73" spans="1:7" x14ac:dyDescent="0.35">
      <c r="A73" s="270" t="s">
        <v>663</v>
      </c>
      <c r="B73" s="283" t="s">
        <v>1375</v>
      </c>
      <c r="C73" s="277">
        <v>20.92</v>
      </c>
      <c r="D73" s="277">
        <v>4.18</v>
      </c>
      <c r="E73" s="277">
        <v>25.1</v>
      </c>
      <c r="F73" s="266" t="s">
        <v>52</v>
      </c>
    </row>
    <row r="74" spans="1:7" x14ac:dyDescent="0.35">
      <c r="A74" s="267"/>
      <c r="B74" s="284"/>
      <c r="C74" s="276">
        <f>SUM(C73:C73)</f>
        <v>20.92</v>
      </c>
      <c r="D74" s="276">
        <f>SUM(D73:D73)</f>
        <v>4.18</v>
      </c>
      <c r="E74" s="276">
        <f>SUM(E73:E73)</f>
        <v>25.1</v>
      </c>
      <c r="G74" s="273"/>
    </row>
    <row r="75" spans="1:7" x14ac:dyDescent="0.35">
      <c r="A75" s="267"/>
      <c r="B75" s="284"/>
      <c r="C75" s="286"/>
      <c r="D75" s="286"/>
      <c r="E75" s="286"/>
      <c r="G75" s="273"/>
    </row>
    <row r="76" spans="1:7" x14ac:dyDescent="0.35">
      <c r="A76" s="293" t="s">
        <v>1295</v>
      </c>
      <c r="B76" s="293"/>
      <c r="C76" s="277"/>
      <c r="D76" s="277"/>
      <c r="E76" s="277"/>
    </row>
    <row r="77" spans="1:7" x14ac:dyDescent="0.35">
      <c r="A77" s="294" t="s">
        <v>653</v>
      </c>
      <c r="B77" s="295" t="s">
        <v>1153</v>
      </c>
      <c r="C77" s="277">
        <v>21.65</v>
      </c>
      <c r="D77" s="277">
        <v>4.33</v>
      </c>
      <c r="E77" s="277">
        <v>25.98</v>
      </c>
      <c r="F77" s="266" t="s">
        <v>5</v>
      </c>
    </row>
    <row r="78" spans="1:7" x14ac:dyDescent="0.35">
      <c r="C78" s="276">
        <f>SUM(C77:C77)</f>
        <v>21.65</v>
      </c>
      <c r="D78" s="276">
        <f>SUM(D77:D77)</f>
        <v>4.33</v>
      </c>
      <c r="E78" s="276">
        <f>SUM(E77:E77)</f>
        <v>25.98</v>
      </c>
    </row>
    <row r="79" spans="1:7" x14ac:dyDescent="0.35">
      <c r="C79" s="286"/>
      <c r="D79" s="286"/>
      <c r="E79" s="286"/>
    </row>
    <row r="80" spans="1:7" x14ac:dyDescent="0.35">
      <c r="B80" s="301" t="s">
        <v>75</v>
      </c>
      <c r="C80" s="276">
        <f>C12+C21+C30+C38+C42+C48+C52+C59+C70+C74+C78</f>
        <v>7071.7800000000007</v>
      </c>
      <c r="D80" s="276">
        <f>D12+D21+D30+D38+D42+D48+D52+D59+D70+D74+D78</f>
        <v>701.56999999999994</v>
      </c>
      <c r="E80" s="276">
        <f>E12+E21+E30+E38+E42+E48+E52+E59+E70+E74+E78</f>
        <v>7773.3509999999997</v>
      </c>
      <c r="G80" s="273"/>
    </row>
    <row r="81" spans="1:7" x14ac:dyDescent="0.35">
      <c r="B81" s="302"/>
      <c r="C81" s="286"/>
      <c r="D81" s="286"/>
      <c r="E81" s="286"/>
      <c r="G81" s="273"/>
    </row>
    <row r="82" spans="1:7" x14ac:dyDescent="0.35">
      <c r="A82" s="303"/>
      <c r="B82" s="302"/>
      <c r="C82" s="286"/>
      <c r="D82" s="286"/>
      <c r="E82" s="286"/>
    </row>
    <row r="83" spans="1:7" x14ac:dyDescent="0.35">
      <c r="A83" s="270"/>
      <c r="C83" s="278"/>
    </row>
    <row r="84" spans="1:7" x14ac:dyDescent="0.35">
      <c r="A84" s="304"/>
      <c r="C84" s="278"/>
    </row>
    <row r="85" spans="1:7" x14ac:dyDescent="0.35">
      <c r="A85" s="303"/>
      <c r="B85" s="305"/>
      <c r="C85" s="278"/>
    </row>
    <row r="86" spans="1:7" x14ac:dyDescent="0.35">
      <c r="A86" s="303"/>
      <c r="B86" s="305"/>
      <c r="C86" s="278"/>
    </row>
    <row r="87" spans="1:7" x14ac:dyDescent="0.35">
      <c r="A87" s="303"/>
      <c r="B87" s="305"/>
      <c r="C87" s="278"/>
    </row>
    <row r="88" spans="1:7" x14ac:dyDescent="0.35">
      <c r="A88" s="303"/>
      <c r="B88" s="305"/>
      <c r="C88" s="278"/>
    </row>
    <row r="89" spans="1:7" x14ac:dyDescent="0.35">
      <c r="A89" s="303"/>
      <c r="B89" s="305"/>
      <c r="C89" s="278"/>
    </row>
    <row r="90" spans="1:7" x14ac:dyDescent="0.35">
      <c r="A90" s="306"/>
    </row>
  </sheetData>
  <mergeCells count="1">
    <mergeCell ref="A1:F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40" sqref="G40"/>
    </sheetView>
  </sheetViews>
  <sheetFormatPr defaultRowHeight="16.149999999999999" x14ac:dyDescent="0.35"/>
  <cols>
    <col min="1" max="1" width="30.3984375" style="262" customWidth="1"/>
    <col min="2" max="2" width="35.59765625" style="262" bestFit="1" customWidth="1"/>
    <col min="3" max="3" width="13.296875" style="265" bestFit="1" customWidth="1"/>
    <col min="4" max="4" width="10.69921875" style="265" customWidth="1"/>
    <col min="5" max="5" width="12.59765625" style="265" customWidth="1"/>
    <col min="6" max="6" width="8.59765625" style="266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30.3984375" style="262" customWidth="1"/>
    <col min="258" max="258" width="35.59765625" style="262" bestFit="1" customWidth="1"/>
    <col min="259" max="259" width="13.296875" style="262" bestFit="1" customWidth="1"/>
    <col min="260" max="260" width="10.69921875" style="262" customWidth="1"/>
    <col min="261" max="261" width="12.59765625" style="262" customWidth="1"/>
    <col min="262" max="262" width="8.59765625" style="262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30.3984375" style="262" customWidth="1"/>
    <col min="514" max="514" width="35.59765625" style="262" bestFit="1" customWidth="1"/>
    <col min="515" max="515" width="13.296875" style="262" bestFit="1" customWidth="1"/>
    <col min="516" max="516" width="10.69921875" style="262" customWidth="1"/>
    <col min="517" max="517" width="12.59765625" style="262" customWidth="1"/>
    <col min="518" max="518" width="8.59765625" style="262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30.3984375" style="262" customWidth="1"/>
    <col min="770" max="770" width="35.59765625" style="262" bestFit="1" customWidth="1"/>
    <col min="771" max="771" width="13.296875" style="262" bestFit="1" customWidth="1"/>
    <col min="772" max="772" width="10.69921875" style="262" customWidth="1"/>
    <col min="773" max="773" width="12.59765625" style="262" customWidth="1"/>
    <col min="774" max="774" width="8.59765625" style="262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30.3984375" style="262" customWidth="1"/>
    <col min="1026" max="1026" width="35.59765625" style="262" bestFit="1" customWidth="1"/>
    <col min="1027" max="1027" width="13.296875" style="262" bestFit="1" customWidth="1"/>
    <col min="1028" max="1028" width="10.69921875" style="262" customWidth="1"/>
    <col min="1029" max="1029" width="12.59765625" style="262" customWidth="1"/>
    <col min="1030" max="1030" width="8.59765625" style="262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30.3984375" style="262" customWidth="1"/>
    <col min="1282" max="1282" width="35.59765625" style="262" bestFit="1" customWidth="1"/>
    <col min="1283" max="1283" width="13.296875" style="262" bestFit="1" customWidth="1"/>
    <col min="1284" max="1284" width="10.69921875" style="262" customWidth="1"/>
    <col min="1285" max="1285" width="12.59765625" style="262" customWidth="1"/>
    <col min="1286" max="1286" width="8.59765625" style="262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30.3984375" style="262" customWidth="1"/>
    <col min="1538" max="1538" width="35.59765625" style="262" bestFit="1" customWidth="1"/>
    <col min="1539" max="1539" width="13.296875" style="262" bestFit="1" customWidth="1"/>
    <col min="1540" max="1540" width="10.69921875" style="262" customWidth="1"/>
    <col min="1541" max="1541" width="12.59765625" style="262" customWidth="1"/>
    <col min="1542" max="1542" width="8.59765625" style="262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30.3984375" style="262" customWidth="1"/>
    <col min="1794" max="1794" width="35.59765625" style="262" bestFit="1" customWidth="1"/>
    <col min="1795" max="1795" width="13.296875" style="262" bestFit="1" customWidth="1"/>
    <col min="1796" max="1796" width="10.69921875" style="262" customWidth="1"/>
    <col min="1797" max="1797" width="12.59765625" style="262" customWidth="1"/>
    <col min="1798" max="1798" width="8.59765625" style="262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30.3984375" style="262" customWidth="1"/>
    <col min="2050" max="2050" width="35.59765625" style="262" bestFit="1" customWidth="1"/>
    <col min="2051" max="2051" width="13.296875" style="262" bestFit="1" customWidth="1"/>
    <col min="2052" max="2052" width="10.69921875" style="262" customWidth="1"/>
    <col min="2053" max="2053" width="12.59765625" style="262" customWidth="1"/>
    <col min="2054" max="2054" width="8.59765625" style="262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30.3984375" style="262" customWidth="1"/>
    <col min="2306" max="2306" width="35.59765625" style="262" bestFit="1" customWidth="1"/>
    <col min="2307" max="2307" width="13.296875" style="262" bestFit="1" customWidth="1"/>
    <col min="2308" max="2308" width="10.69921875" style="262" customWidth="1"/>
    <col min="2309" max="2309" width="12.59765625" style="262" customWidth="1"/>
    <col min="2310" max="2310" width="8.59765625" style="262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30.3984375" style="262" customWidth="1"/>
    <col min="2562" max="2562" width="35.59765625" style="262" bestFit="1" customWidth="1"/>
    <col min="2563" max="2563" width="13.296875" style="262" bestFit="1" customWidth="1"/>
    <col min="2564" max="2564" width="10.69921875" style="262" customWidth="1"/>
    <col min="2565" max="2565" width="12.59765625" style="262" customWidth="1"/>
    <col min="2566" max="2566" width="8.59765625" style="262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30.3984375" style="262" customWidth="1"/>
    <col min="2818" max="2818" width="35.59765625" style="262" bestFit="1" customWidth="1"/>
    <col min="2819" max="2819" width="13.296875" style="262" bestFit="1" customWidth="1"/>
    <col min="2820" max="2820" width="10.69921875" style="262" customWidth="1"/>
    <col min="2821" max="2821" width="12.59765625" style="262" customWidth="1"/>
    <col min="2822" max="2822" width="8.59765625" style="262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30.3984375" style="262" customWidth="1"/>
    <col min="3074" max="3074" width="35.59765625" style="262" bestFit="1" customWidth="1"/>
    <col min="3075" max="3075" width="13.296875" style="262" bestFit="1" customWidth="1"/>
    <col min="3076" max="3076" width="10.69921875" style="262" customWidth="1"/>
    <col min="3077" max="3077" width="12.59765625" style="262" customWidth="1"/>
    <col min="3078" max="3078" width="8.59765625" style="262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30.3984375" style="262" customWidth="1"/>
    <col min="3330" max="3330" width="35.59765625" style="262" bestFit="1" customWidth="1"/>
    <col min="3331" max="3331" width="13.296875" style="262" bestFit="1" customWidth="1"/>
    <col min="3332" max="3332" width="10.69921875" style="262" customWidth="1"/>
    <col min="3333" max="3333" width="12.59765625" style="262" customWidth="1"/>
    <col min="3334" max="3334" width="8.59765625" style="262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30.3984375" style="262" customWidth="1"/>
    <col min="3586" max="3586" width="35.59765625" style="262" bestFit="1" customWidth="1"/>
    <col min="3587" max="3587" width="13.296875" style="262" bestFit="1" customWidth="1"/>
    <col min="3588" max="3588" width="10.69921875" style="262" customWidth="1"/>
    <col min="3589" max="3589" width="12.59765625" style="262" customWidth="1"/>
    <col min="3590" max="3590" width="8.59765625" style="262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30.3984375" style="262" customWidth="1"/>
    <col min="3842" max="3842" width="35.59765625" style="262" bestFit="1" customWidth="1"/>
    <col min="3843" max="3843" width="13.296875" style="262" bestFit="1" customWidth="1"/>
    <col min="3844" max="3844" width="10.69921875" style="262" customWidth="1"/>
    <col min="3845" max="3845" width="12.59765625" style="262" customWidth="1"/>
    <col min="3846" max="3846" width="8.59765625" style="262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30.3984375" style="262" customWidth="1"/>
    <col min="4098" max="4098" width="35.59765625" style="262" bestFit="1" customWidth="1"/>
    <col min="4099" max="4099" width="13.296875" style="262" bestFit="1" customWidth="1"/>
    <col min="4100" max="4100" width="10.69921875" style="262" customWidth="1"/>
    <col min="4101" max="4101" width="12.59765625" style="262" customWidth="1"/>
    <col min="4102" max="4102" width="8.59765625" style="262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30.3984375" style="262" customWidth="1"/>
    <col min="4354" max="4354" width="35.59765625" style="262" bestFit="1" customWidth="1"/>
    <col min="4355" max="4355" width="13.296875" style="262" bestFit="1" customWidth="1"/>
    <col min="4356" max="4356" width="10.69921875" style="262" customWidth="1"/>
    <col min="4357" max="4357" width="12.59765625" style="262" customWidth="1"/>
    <col min="4358" max="4358" width="8.59765625" style="262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30.3984375" style="262" customWidth="1"/>
    <col min="4610" max="4610" width="35.59765625" style="262" bestFit="1" customWidth="1"/>
    <col min="4611" max="4611" width="13.296875" style="262" bestFit="1" customWidth="1"/>
    <col min="4612" max="4612" width="10.69921875" style="262" customWidth="1"/>
    <col min="4613" max="4613" width="12.59765625" style="262" customWidth="1"/>
    <col min="4614" max="4614" width="8.59765625" style="262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30.3984375" style="262" customWidth="1"/>
    <col min="4866" max="4866" width="35.59765625" style="262" bestFit="1" customWidth="1"/>
    <col min="4867" max="4867" width="13.296875" style="262" bestFit="1" customWidth="1"/>
    <col min="4868" max="4868" width="10.69921875" style="262" customWidth="1"/>
    <col min="4869" max="4869" width="12.59765625" style="262" customWidth="1"/>
    <col min="4870" max="4870" width="8.59765625" style="262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30.3984375" style="262" customWidth="1"/>
    <col min="5122" max="5122" width="35.59765625" style="262" bestFit="1" customWidth="1"/>
    <col min="5123" max="5123" width="13.296875" style="262" bestFit="1" customWidth="1"/>
    <col min="5124" max="5124" width="10.69921875" style="262" customWidth="1"/>
    <col min="5125" max="5125" width="12.59765625" style="262" customWidth="1"/>
    <col min="5126" max="5126" width="8.59765625" style="262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30.3984375" style="262" customWidth="1"/>
    <col min="5378" max="5378" width="35.59765625" style="262" bestFit="1" customWidth="1"/>
    <col min="5379" max="5379" width="13.296875" style="262" bestFit="1" customWidth="1"/>
    <col min="5380" max="5380" width="10.69921875" style="262" customWidth="1"/>
    <col min="5381" max="5381" width="12.59765625" style="262" customWidth="1"/>
    <col min="5382" max="5382" width="8.59765625" style="262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30.3984375" style="262" customWidth="1"/>
    <col min="5634" max="5634" width="35.59765625" style="262" bestFit="1" customWidth="1"/>
    <col min="5635" max="5635" width="13.296875" style="262" bestFit="1" customWidth="1"/>
    <col min="5636" max="5636" width="10.69921875" style="262" customWidth="1"/>
    <col min="5637" max="5637" width="12.59765625" style="262" customWidth="1"/>
    <col min="5638" max="5638" width="8.59765625" style="262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30.3984375" style="262" customWidth="1"/>
    <col min="5890" max="5890" width="35.59765625" style="262" bestFit="1" customWidth="1"/>
    <col min="5891" max="5891" width="13.296875" style="262" bestFit="1" customWidth="1"/>
    <col min="5892" max="5892" width="10.69921875" style="262" customWidth="1"/>
    <col min="5893" max="5893" width="12.59765625" style="262" customWidth="1"/>
    <col min="5894" max="5894" width="8.59765625" style="262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30.3984375" style="262" customWidth="1"/>
    <col min="6146" max="6146" width="35.59765625" style="262" bestFit="1" customWidth="1"/>
    <col min="6147" max="6147" width="13.296875" style="262" bestFit="1" customWidth="1"/>
    <col min="6148" max="6148" width="10.69921875" style="262" customWidth="1"/>
    <col min="6149" max="6149" width="12.59765625" style="262" customWidth="1"/>
    <col min="6150" max="6150" width="8.59765625" style="262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30.3984375" style="262" customWidth="1"/>
    <col min="6402" max="6402" width="35.59765625" style="262" bestFit="1" customWidth="1"/>
    <col min="6403" max="6403" width="13.296875" style="262" bestFit="1" customWidth="1"/>
    <col min="6404" max="6404" width="10.69921875" style="262" customWidth="1"/>
    <col min="6405" max="6405" width="12.59765625" style="262" customWidth="1"/>
    <col min="6406" max="6406" width="8.59765625" style="262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30.3984375" style="262" customWidth="1"/>
    <col min="6658" max="6658" width="35.59765625" style="262" bestFit="1" customWidth="1"/>
    <col min="6659" max="6659" width="13.296875" style="262" bestFit="1" customWidth="1"/>
    <col min="6660" max="6660" width="10.69921875" style="262" customWidth="1"/>
    <col min="6661" max="6661" width="12.59765625" style="262" customWidth="1"/>
    <col min="6662" max="6662" width="8.59765625" style="262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30.3984375" style="262" customWidth="1"/>
    <col min="6914" max="6914" width="35.59765625" style="262" bestFit="1" customWidth="1"/>
    <col min="6915" max="6915" width="13.296875" style="262" bestFit="1" customWidth="1"/>
    <col min="6916" max="6916" width="10.69921875" style="262" customWidth="1"/>
    <col min="6917" max="6917" width="12.59765625" style="262" customWidth="1"/>
    <col min="6918" max="6918" width="8.59765625" style="262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30.3984375" style="262" customWidth="1"/>
    <col min="7170" max="7170" width="35.59765625" style="262" bestFit="1" customWidth="1"/>
    <col min="7171" max="7171" width="13.296875" style="262" bestFit="1" customWidth="1"/>
    <col min="7172" max="7172" width="10.69921875" style="262" customWidth="1"/>
    <col min="7173" max="7173" width="12.59765625" style="262" customWidth="1"/>
    <col min="7174" max="7174" width="8.59765625" style="262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30.3984375" style="262" customWidth="1"/>
    <col min="7426" max="7426" width="35.59765625" style="262" bestFit="1" customWidth="1"/>
    <col min="7427" max="7427" width="13.296875" style="262" bestFit="1" customWidth="1"/>
    <col min="7428" max="7428" width="10.69921875" style="262" customWidth="1"/>
    <col min="7429" max="7429" width="12.59765625" style="262" customWidth="1"/>
    <col min="7430" max="7430" width="8.59765625" style="262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30.3984375" style="262" customWidth="1"/>
    <col min="7682" max="7682" width="35.59765625" style="262" bestFit="1" customWidth="1"/>
    <col min="7683" max="7683" width="13.296875" style="262" bestFit="1" customWidth="1"/>
    <col min="7684" max="7684" width="10.69921875" style="262" customWidth="1"/>
    <col min="7685" max="7685" width="12.59765625" style="262" customWidth="1"/>
    <col min="7686" max="7686" width="8.59765625" style="262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30.3984375" style="262" customWidth="1"/>
    <col min="7938" max="7938" width="35.59765625" style="262" bestFit="1" customWidth="1"/>
    <col min="7939" max="7939" width="13.296875" style="262" bestFit="1" customWidth="1"/>
    <col min="7940" max="7940" width="10.69921875" style="262" customWidth="1"/>
    <col min="7941" max="7941" width="12.59765625" style="262" customWidth="1"/>
    <col min="7942" max="7942" width="8.59765625" style="262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30.3984375" style="262" customWidth="1"/>
    <col min="8194" max="8194" width="35.59765625" style="262" bestFit="1" customWidth="1"/>
    <col min="8195" max="8195" width="13.296875" style="262" bestFit="1" customWidth="1"/>
    <col min="8196" max="8196" width="10.69921875" style="262" customWidth="1"/>
    <col min="8197" max="8197" width="12.59765625" style="262" customWidth="1"/>
    <col min="8198" max="8198" width="8.59765625" style="262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30.3984375" style="262" customWidth="1"/>
    <col min="8450" max="8450" width="35.59765625" style="262" bestFit="1" customWidth="1"/>
    <col min="8451" max="8451" width="13.296875" style="262" bestFit="1" customWidth="1"/>
    <col min="8452" max="8452" width="10.69921875" style="262" customWidth="1"/>
    <col min="8453" max="8453" width="12.59765625" style="262" customWidth="1"/>
    <col min="8454" max="8454" width="8.59765625" style="262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30.3984375" style="262" customWidth="1"/>
    <col min="8706" max="8706" width="35.59765625" style="262" bestFit="1" customWidth="1"/>
    <col min="8707" max="8707" width="13.296875" style="262" bestFit="1" customWidth="1"/>
    <col min="8708" max="8708" width="10.69921875" style="262" customWidth="1"/>
    <col min="8709" max="8709" width="12.59765625" style="262" customWidth="1"/>
    <col min="8710" max="8710" width="8.59765625" style="262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30.3984375" style="262" customWidth="1"/>
    <col min="8962" max="8962" width="35.59765625" style="262" bestFit="1" customWidth="1"/>
    <col min="8963" max="8963" width="13.296875" style="262" bestFit="1" customWidth="1"/>
    <col min="8964" max="8964" width="10.69921875" style="262" customWidth="1"/>
    <col min="8965" max="8965" width="12.59765625" style="262" customWidth="1"/>
    <col min="8966" max="8966" width="8.59765625" style="262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30.3984375" style="262" customWidth="1"/>
    <col min="9218" max="9218" width="35.59765625" style="262" bestFit="1" customWidth="1"/>
    <col min="9219" max="9219" width="13.296875" style="262" bestFit="1" customWidth="1"/>
    <col min="9220" max="9220" width="10.69921875" style="262" customWidth="1"/>
    <col min="9221" max="9221" width="12.59765625" style="262" customWidth="1"/>
    <col min="9222" max="9222" width="8.59765625" style="262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30.3984375" style="262" customWidth="1"/>
    <col min="9474" max="9474" width="35.59765625" style="262" bestFit="1" customWidth="1"/>
    <col min="9475" max="9475" width="13.296875" style="262" bestFit="1" customWidth="1"/>
    <col min="9476" max="9476" width="10.69921875" style="262" customWidth="1"/>
    <col min="9477" max="9477" width="12.59765625" style="262" customWidth="1"/>
    <col min="9478" max="9478" width="8.59765625" style="262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30.3984375" style="262" customWidth="1"/>
    <col min="9730" max="9730" width="35.59765625" style="262" bestFit="1" customWidth="1"/>
    <col min="9731" max="9731" width="13.296875" style="262" bestFit="1" customWidth="1"/>
    <col min="9732" max="9732" width="10.69921875" style="262" customWidth="1"/>
    <col min="9733" max="9733" width="12.59765625" style="262" customWidth="1"/>
    <col min="9734" max="9734" width="8.59765625" style="262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30.3984375" style="262" customWidth="1"/>
    <col min="9986" max="9986" width="35.59765625" style="262" bestFit="1" customWidth="1"/>
    <col min="9987" max="9987" width="13.296875" style="262" bestFit="1" customWidth="1"/>
    <col min="9988" max="9988" width="10.69921875" style="262" customWidth="1"/>
    <col min="9989" max="9989" width="12.59765625" style="262" customWidth="1"/>
    <col min="9990" max="9990" width="8.59765625" style="262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30.3984375" style="262" customWidth="1"/>
    <col min="10242" max="10242" width="35.59765625" style="262" bestFit="1" customWidth="1"/>
    <col min="10243" max="10243" width="13.296875" style="262" bestFit="1" customWidth="1"/>
    <col min="10244" max="10244" width="10.69921875" style="262" customWidth="1"/>
    <col min="10245" max="10245" width="12.59765625" style="262" customWidth="1"/>
    <col min="10246" max="10246" width="8.59765625" style="262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30.3984375" style="262" customWidth="1"/>
    <col min="10498" max="10498" width="35.59765625" style="262" bestFit="1" customWidth="1"/>
    <col min="10499" max="10499" width="13.296875" style="262" bestFit="1" customWidth="1"/>
    <col min="10500" max="10500" width="10.69921875" style="262" customWidth="1"/>
    <col min="10501" max="10501" width="12.59765625" style="262" customWidth="1"/>
    <col min="10502" max="10502" width="8.59765625" style="262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30.3984375" style="262" customWidth="1"/>
    <col min="10754" max="10754" width="35.59765625" style="262" bestFit="1" customWidth="1"/>
    <col min="10755" max="10755" width="13.296875" style="262" bestFit="1" customWidth="1"/>
    <col min="10756" max="10756" width="10.69921875" style="262" customWidth="1"/>
    <col min="10757" max="10757" width="12.59765625" style="262" customWidth="1"/>
    <col min="10758" max="10758" width="8.59765625" style="262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30.3984375" style="262" customWidth="1"/>
    <col min="11010" max="11010" width="35.59765625" style="262" bestFit="1" customWidth="1"/>
    <col min="11011" max="11011" width="13.296875" style="262" bestFit="1" customWidth="1"/>
    <col min="11012" max="11012" width="10.69921875" style="262" customWidth="1"/>
    <col min="11013" max="11013" width="12.59765625" style="262" customWidth="1"/>
    <col min="11014" max="11014" width="8.59765625" style="262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30.3984375" style="262" customWidth="1"/>
    <col min="11266" max="11266" width="35.59765625" style="262" bestFit="1" customWidth="1"/>
    <col min="11267" max="11267" width="13.296875" style="262" bestFit="1" customWidth="1"/>
    <col min="11268" max="11268" width="10.69921875" style="262" customWidth="1"/>
    <col min="11269" max="11269" width="12.59765625" style="262" customWidth="1"/>
    <col min="11270" max="11270" width="8.59765625" style="262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30.3984375" style="262" customWidth="1"/>
    <col min="11522" max="11522" width="35.59765625" style="262" bestFit="1" customWidth="1"/>
    <col min="11523" max="11523" width="13.296875" style="262" bestFit="1" customWidth="1"/>
    <col min="11524" max="11524" width="10.69921875" style="262" customWidth="1"/>
    <col min="11525" max="11525" width="12.59765625" style="262" customWidth="1"/>
    <col min="11526" max="11526" width="8.59765625" style="262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30.3984375" style="262" customWidth="1"/>
    <col min="11778" max="11778" width="35.59765625" style="262" bestFit="1" customWidth="1"/>
    <col min="11779" max="11779" width="13.296875" style="262" bestFit="1" customWidth="1"/>
    <col min="11780" max="11780" width="10.69921875" style="262" customWidth="1"/>
    <col min="11781" max="11781" width="12.59765625" style="262" customWidth="1"/>
    <col min="11782" max="11782" width="8.59765625" style="262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30.3984375" style="262" customWidth="1"/>
    <col min="12034" max="12034" width="35.59765625" style="262" bestFit="1" customWidth="1"/>
    <col min="12035" max="12035" width="13.296875" style="262" bestFit="1" customWidth="1"/>
    <col min="12036" max="12036" width="10.69921875" style="262" customWidth="1"/>
    <col min="12037" max="12037" width="12.59765625" style="262" customWidth="1"/>
    <col min="12038" max="12038" width="8.59765625" style="262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30.3984375" style="262" customWidth="1"/>
    <col min="12290" max="12290" width="35.59765625" style="262" bestFit="1" customWidth="1"/>
    <col min="12291" max="12291" width="13.296875" style="262" bestFit="1" customWidth="1"/>
    <col min="12292" max="12292" width="10.69921875" style="262" customWidth="1"/>
    <col min="12293" max="12293" width="12.59765625" style="262" customWidth="1"/>
    <col min="12294" max="12294" width="8.59765625" style="262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30.3984375" style="262" customWidth="1"/>
    <col min="12546" max="12546" width="35.59765625" style="262" bestFit="1" customWidth="1"/>
    <col min="12547" max="12547" width="13.296875" style="262" bestFit="1" customWidth="1"/>
    <col min="12548" max="12548" width="10.69921875" style="262" customWidth="1"/>
    <col min="12549" max="12549" width="12.59765625" style="262" customWidth="1"/>
    <col min="12550" max="12550" width="8.59765625" style="262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30.3984375" style="262" customWidth="1"/>
    <col min="12802" max="12802" width="35.59765625" style="262" bestFit="1" customWidth="1"/>
    <col min="12803" max="12803" width="13.296875" style="262" bestFit="1" customWidth="1"/>
    <col min="12804" max="12804" width="10.69921875" style="262" customWidth="1"/>
    <col min="12805" max="12805" width="12.59765625" style="262" customWidth="1"/>
    <col min="12806" max="12806" width="8.59765625" style="262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30.3984375" style="262" customWidth="1"/>
    <col min="13058" max="13058" width="35.59765625" style="262" bestFit="1" customWidth="1"/>
    <col min="13059" max="13059" width="13.296875" style="262" bestFit="1" customWidth="1"/>
    <col min="13060" max="13060" width="10.69921875" style="262" customWidth="1"/>
    <col min="13061" max="13061" width="12.59765625" style="262" customWidth="1"/>
    <col min="13062" max="13062" width="8.59765625" style="262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30.3984375" style="262" customWidth="1"/>
    <col min="13314" max="13314" width="35.59765625" style="262" bestFit="1" customWidth="1"/>
    <col min="13315" max="13315" width="13.296875" style="262" bestFit="1" customWidth="1"/>
    <col min="13316" max="13316" width="10.69921875" style="262" customWidth="1"/>
    <col min="13317" max="13317" width="12.59765625" style="262" customWidth="1"/>
    <col min="13318" max="13318" width="8.59765625" style="262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30.3984375" style="262" customWidth="1"/>
    <col min="13570" max="13570" width="35.59765625" style="262" bestFit="1" customWidth="1"/>
    <col min="13571" max="13571" width="13.296875" style="262" bestFit="1" customWidth="1"/>
    <col min="13572" max="13572" width="10.69921875" style="262" customWidth="1"/>
    <col min="13573" max="13573" width="12.59765625" style="262" customWidth="1"/>
    <col min="13574" max="13574" width="8.59765625" style="262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30.3984375" style="262" customWidth="1"/>
    <col min="13826" max="13826" width="35.59765625" style="262" bestFit="1" customWidth="1"/>
    <col min="13827" max="13827" width="13.296875" style="262" bestFit="1" customWidth="1"/>
    <col min="13828" max="13828" width="10.69921875" style="262" customWidth="1"/>
    <col min="13829" max="13829" width="12.59765625" style="262" customWidth="1"/>
    <col min="13830" max="13830" width="8.59765625" style="262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30.3984375" style="262" customWidth="1"/>
    <col min="14082" max="14082" width="35.59765625" style="262" bestFit="1" customWidth="1"/>
    <col min="14083" max="14083" width="13.296875" style="262" bestFit="1" customWidth="1"/>
    <col min="14084" max="14084" width="10.69921875" style="262" customWidth="1"/>
    <col min="14085" max="14085" width="12.59765625" style="262" customWidth="1"/>
    <col min="14086" max="14086" width="8.59765625" style="262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30.3984375" style="262" customWidth="1"/>
    <col min="14338" max="14338" width="35.59765625" style="262" bestFit="1" customWidth="1"/>
    <col min="14339" max="14339" width="13.296875" style="262" bestFit="1" customWidth="1"/>
    <col min="14340" max="14340" width="10.69921875" style="262" customWidth="1"/>
    <col min="14341" max="14341" width="12.59765625" style="262" customWidth="1"/>
    <col min="14342" max="14342" width="8.59765625" style="262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30.3984375" style="262" customWidth="1"/>
    <col min="14594" max="14594" width="35.59765625" style="262" bestFit="1" customWidth="1"/>
    <col min="14595" max="14595" width="13.296875" style="262" bestFit="1" customWidth="1"/>
    <col min="14596" max="14596" width="10.69921875" style="262" customWidth="1"/>
    <col min="14597" max="14597" width="12.59765625" style="262" customWidth="1"/>
    <col min="14598" max="14598" width="8.59765625" style="262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30.3984375" style="262" customWidth="1"/>
    <col min="14850" max="14850" width="35.59765625" style="262" bestFit="1" customWidth="1"/>
    <col min="14851" max="14851" width="13.296875" style="262" bestFit="1" customWidth="1"/>
    <col min="14852" max="14852" width="10.69921875" style="262" customWidth="1"/>
    <col min="14853" max="14853" width="12.59765625" style="262" customWidth="1"/>
    <col min="14854" max="14854" width="8.59765625" style="262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30.3984375" style="262" customWidth="1"/>
    <col min="15106" max="15106" width="35.59765625" style="262" bestFit="1" customWidth="1"/>
    <col min="15107" max="15107" width="13.296875" style="262" bestFit="1" customWidth="1"/>
    <col min="15108" max="15108" width="10.69921875" style="262" customWidth="1"/>
    <col min="15109" max="15109" width="12.59765625" style="262" customWidth="1"/>
    <col min="15110" max="15110" width="8.59765625" style="262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30.3984375" style="262" customWidth="1"/>
    <col min="15362" max="15362" width="35.59765625" style="262" bestFit="1" customWidth="1"/>
    <col min="15363" max="15363" width="13.296875" style="262" bestFit="1" customWidth="1"/>
    <col min="15364" max="15364" width="10.69921875" style="262" customWidth="1"/>
    <col min="15365" max="15365" width="12.59765625" style="262" customWidth="1"/>
    <col min="15366" max="15366" width="8.59765625" style="262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30.3984375" style="262" customWidth="1"/>
    <col min="15618" max="15618" width="35.59765625" style="262" bestFit="1" customWidth="1"/>
    <col min="15619" max="15619" width="13.296875" style="262" bestFit="1" customWidth="1"/>
    <col min="15620" max="15620" width="10.69921875" style="262" customWidth="1"/>
    <col min="15621" max="15621" width="12.59765625" style="262" customWidth="1"/>
    <col min="15622" max="15622" width="8.59765625" style="262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30.3984375" style="262" customWidth="1"/>
    <col min="15874" max="15874" width="35.59765625" style="262" bestFit="1" customWidth="1"/>
    <col min="15875" max="15875" width="13.296875" style="262" bestFit="1" customWidth="1"/>
    <col min="15876" max="15876" width="10.69921875" style="262" customWidth="1"/>
    <col min="15877" max="15877" width="12.59765625" style="262" customWidth="1"/>
    <col min="15878" max="15878" width="8.59765625" style="262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30.3984375" style="262" customWidth="1"/>
    <col min="16130" max="16130" width="35.59765625" style="262" bestFit="1" customWidth="1"/>
    <col min="16131" max="16131" width="13.296875" style="262" bestFit="1" customWidth="1"/>
    <col min="16132" max="16132" width="10.69921875" style="262" customWidth="1"/>
    <col min="16133" max="16133" width="12.59765625" style="262" customWidth="1"/>
    <col min="16134" max="16134" width="8.59765625" style="262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 t="s">
        <v>1376</v>
      </c>
    </row>
    <row r="3" spans="1:8" ht="15.7" customHeight="1" x14ac:dyDescent="0.35">
      <c r="B3" s="264"/>
    </row>
    <row r="4" spans="1:8" ht="15" customHeight="1" x14ac:dyDescent="0.35">
      <c r="A4" s="267"/>
      <c r="C4" s="268" t="s">
        <v>201</v>
      </c>
      <c r="D4" s="268" t="s">
        <v>202</v>
      </c>
      <c r="E4" s="268" t="s">
        <v>203</v>
      </c>
      <c r="F4" s="309" t="s">
        <v>435</v>
      </c>
    </row>
    <row r="5" spans="1:8" ht="14.4" customHeight="1" x14ac:dyDescent="0.35">
      <c r="A5" s="267" t="s">
        <v>1259</v>
      </c>
      <c r="C5" s="277"/>
      <c r="D5" s="277"/>
      <c r="E5" s="277"/>
      <c r="G5" s="273"/>
    </row>
    <row r="6" spans="1:8" ht="14.4" customHeight="1" x14ac:dyDescent="0.35">
      <c r="A6" s="270" t="s">
        <v>656</v>
      </c>
      <c r="B6" s="262" t="s">
        <v>655</v>
      </c>
      <c r="C6" s="278">
        <v>61.6</v>
      </c>
      <c r="D6" s="278"/>
      <c r="E6" s="278">
        <v>61.6</v>
      </c>
      <c r="F6" s="266">
        <v>203373</v>
      </c>
      <c r="G6" s="273"/>
    </row>
    <row r="7" spans="1:8" ht="14.4" customHeight="1" x14ac:dyDescent="0.35">
      <c r="A7" s="270" t="s">
        <v>663</v>
      </c>
      <c r="B7" s="262" t="s">
        <v>1377</v>
      </c>
      <c r="C7" s="277">
        <v>14.9</v>
      </c>
      <c r="D7" s="277">
        <v>1</v>
      </c>
      <c r="E7" s="277">
        <f>SUM(C7:D7)</f>
        <v>15.9</v>
      </c>
      <c r="F7" s="266" t="s">
        <v>52</v>
      </c>
      <c r="G7" s="273"/>
    </row>
    <row r="8" spans="1:8" ht="12.85" customHeight="1" x14ac:dyDescent="0.35">
      <c r="A8" s="270" t="s">
        <v>660</v>
      </c>
      <c r="B8" s="262" t="s">
        <v>198</v>
      </c>
      <c r="C8" s="277">
        <v>137.02000000000001</v>
      </c>
      <c r="D8" s="277">
        <v>27.4</v>
      </c>
      <c r="E8" s="277">
        <v>164.42</v>
      </c>
      <c r="F8" s="266">
        <v>203377</v>
      </c>
      <c r="H8" s="262" t="s">
        <v>10</v>
      </c>
    </row>
    <row r="9" spans="1:8" x14ac:dyDescent="0.35">
      <c r="C9" s="276">
        <f>SUM(C6:C8)</f>
        <v>213.52</v>
      </c>
      <c r="D9" s="276">
        <f>SUM(D6:D8)</f>
        <v>28.4</v>
      </c>
      <c r="E9" s="276">
        <f>SUM(E6:E8)</f>
        <v>241.92</v>
      </c>
    </row>
    <row r="10" spans="1:8" x14ac:dyDescent="0.35">
      <c r="C10" s="286"/>
      <c r="D10" s="286"/>
      <c r="E10" s="286"/>
      <c r="G10" s="273"/>
    </row>
    <row r="11" spans="1:8" x14ac:dyDescent="0.35">
      <c r="A11" s="267" t="s">
        <v>1273</v>
      </c>
      <c r="C11" s="277"/>
      <c r="D11" s="277"/>
      <c r="E11" s="277"/>
    </row>
    <row r="12" spans="1:8" x14ac:dyDescent="0.35">
      <c r="A12" s="270" t="s">
        <v>727</v>
      </c>
      <c r="B12" s="262" t="s">
        <v>1378</v>
      </c>
      <c r="C12" s="277">
        <v>111.56</v>
      </c>
      <c r="D12" s="277"/>
      <c r="E12" s="277">
        <v>111.56</v>
      </c>
      <c r="F12" s="266">
        <v>203372</v>
      </c>
      <c r="G12" s="273"/>
    </row>
    <row r="13" spans="1:8" x14ac:dyDescent="0.35">
      <c r="A13" s="270" t="s">
        <v>881</v>
      </c>
      <c r="B13" s="262" t="s">
        <v>1122</v>
      </c>
      <c r="C13" s="277">
        <v>10</v>
      </c>
      <c r="D13" s="277">
        <v>2</v>
      </c>
      <c r="E13" s="281">
        <v>12</v>
      </c>
      <c r="F13" s="266" t="s">
        <v>5</v>
      </c>
      <c r="G13" s="273"/>
    </row>
    <row r="14" spans="1:8" x14ac:dyDescent="0.35">
      <c r="A14" s="270" t="s">
        <v>289</v>
      </c>
      <c r="B14" s="262" t="s">
        <v>1379</v>
      </c>
      <c r="C14" s="277">
        <v>8.32</v>
      </c>
      <c r="D14" s="277">
        <v>1.66</v>
      </c>
      <c r="E14" s="281">
        <v>9.98</v>
      </c>
      <c r="F14" s="266" t="s">
        <v>52</v>
      </c>
      <c r="G14" s="273"/>
    </row>
    <row r="15" spans="1:8" x14ac:dyDescent="0.35">
      <c r="A15" s="283"/>
      <c r="B15" s="284"/>
      <c r="C15" s="276">
        <f>SUM(C12:C14)</f>
        <v>129.88</v>
      </c>
      <c r="D15" s="276">
        <f>SUM(D12:D14)</f>
        <v>3.66</v>
      </c>
      <c r="E15" s="276">
        <f>SUM(E12:E14)</f>
        <v>133.54</v>
      </c>
      <c r="G15" s="273"/>
    </row>
    <row r="16" spans="1:8" x14ac:dyDescent="0.35">
      <c r="A16" s="283"/>
      <c r="B16" s="284"/>
      <c r="C16" s="286"/>
      <c r="D16" s="286"/>
      <c r="E16" s="286"/>
    </row>
    <row r="17" spans="1:7" x14ac:dyDescent="0.35">
      <c r="A17" s="267" t="s">
        <v>1283</v>
      </c>
      <c r="C17" s="286"/>
      <c r="D17" s="286"/>
      <c r="E17" s="286"/>
    </row>
    <row r="18" spans="1:7" x14ac:dyDescent="0.35">
      <c r="A18" s="270" t="s">
        <v>1380</v>
      </c>
      <c r="B18" s="262" t="s">
        <v>1381</v>
      </c>
      <c r="C18" s="286">
        <v>290</v>
      </c>
      <c r="D18" s="286">
        <v>58</v>
      </c>
      <c r="E18" s="286">
        <v>348</v>
      </c>
      <c r="F18" s="266">
        <v>203378</v>
      </c>
    </row>
    <row r="19" spans="1:7" x14ac:dyDescent="0.35">
      <c r="A19" s="267"/>
      <c r="C19" s="276">
        <f>SUM(C18:C18)</f>
        <v>290</v>
      </c>
      <c r="D19" s="276">
        <f>SUM(D18:D18)</f>
        <v>58</v>
      </c>
      <c r="E19" s="276">
        <f>SUM(C19:D19)</f>
        <v>348</v>
      </c>
    </row>
    <row r="20" spans="1:7" x14ac:dyDescent="0.35">
      <c r="A20" s="270"/>
      <c r="C20" s="274"/>
      <c r="D20" s="274"/>
      <c r="E20" s="274"/>
    </row>
    <row r="21" spans="1:7" x14ac:dyDescent="0.35">
      <c r="A21" s="292" t="s">
        <v>1291</v>
      </c>
      <c r="B21" s="283"/>
      <c r="C21" s="274"/>
      <c r="D21" s="274"/>
      <c r="E21" s="274"/>
    </row>
    <row r="22" spans="1:7" x14ac:dyDescent="0.35">
      <c r="A22" s="270" t="s">
        <v>891</v>
      </c>
      <c r="B22" s="262" t="s">
        <v>1382</v>
      </c>
      <c r="C22" s="274">
        <v>290</v>
      </c>
      <c r="D22" s="274">
        <v>58</v>
      </c>
      <c r="E22" s="274">
        <v>348</v>
      </c>
      <c r="F22" s="266">
        <v>203375</v>
      </c>
    </row>
    <row r="23" spans="1:7" x14ac:dyDescent="0.35">
      <c r="A23" s="288"/>
      <c r="B23" s="283"/>
      <c r="C23" s="276">
        <f>SUM(C20:C22)</f>
        <v>290</v>
      </c>
      <c r="D23" s="276">
        <f>SUM(D20:D22)</f>
        <v>58</v>
      </c>
      <c r="E23" s="276">
        <f>SUM(E20:E22)</f>
        <v>348</v>
      </c>
      <c r="G23" s="273"/>
    </row>
    <row r="24" spans="1:7" x14ac:dyDescent="0.35">
      <c r="A24" s="288"/>
      <c r="B24" s="283"/>
      <c r="C24" s="286"/>
      <c r="D24" s="286"/>
      <c r="E24" s="286"/>
      <c r="G24" s="273"/>
    </row>
    <row r="25" spans="1:7" x14ac:dyDescent="0.35">
      <c r="A25" s="267" t="s">
        <v>1296</v>
      </c>
      <c r="C25" s="286"/>
      <c r="D25" s="286"/>
      <c r="E25" s="286"/>
    </row>
    <row r="26" spans="1:7" x14ac:dyDescent="0.35">
      <c r="A26" s="297" t="s">
        <v>90</v>
      </c>
      <c r="B26" s="298" t="s">
        <v>141</v>
      </c>
      <c r="C26" s="296">
        <v>11955.23</v>
      </c>
      <c r="D26" s="296"/>
      <c r="E26" s="296">
        <v>11955.23</v>
      </c>
      <c r="F26" s="266" t="s">
        <v>92</v>
      </c>
    </row>
    <row r="27" spans="1:7" x14ac:dyDescent="0.35">
      <c r="A27" s="297" t="s">
        <v>93</v>
      </c>
      <c r="B27" s="298" t="s">
        <v>142</v>
      </c>
      <c r="C27" s="296">
        <v>3277.03</v>
      </c>
      <c r="D27" s="296"/>
      <c r="E27" s="296">
        <v>3277.03</v>
      </c>
      <c r="F27" s="266">
        <v>203376</v>
      </c>
    </row>
    <row r="28" spans="1:7" x14ac:dyDescent="0.35">
      <c r="A28" s="297" t="s">
        <v>95</v>
      </c>
      <c r="B28" s="298" t="s">
        <v>143</v>
      </c>
      <c r="C28" s="296">
        <v>4285.99</v>
      </c>
      <c r="D28" s="296"/>
      <c r="E28" s="296">
        <v>4285.99</v>
      </c>
      <c r="F28" s="266">
        <v>203374</v>
      </c>
      <c r="G28" s="273"/>
    </row>
    <row r="29" spans="1:7" x14ac:dyDescent="0.35">
      <c r="C29" s="276">
        <f>SUM(C26:C28)</f>
        <v>19518.25</v>
      </c>
      <c r="D29" s="276">
        <v>0</v>
      </c>
      <c r="E29" s="276">
        <f>SUM(E26:E28)</f>
        <v>19518.25</v>
      </c>
      <c r="G29" s="273"/>
    </row>
    <row r="30" spans="1:7" x14ac:dyDescent="0.35">
      <c r="A30" s="303"/>
      <c r="B30" s="305"/>
      <c r="C30" s="278"/>
    </row>
    <row r="31" spans="1:7" x14ac:dyDescent="0.35">
      <c r="A31" s="303"/>
      <c r="B31" s="301" t="s">
        <v>75</v>
      </c>
      <c r="C31" s="276">
        <f>C38+C9+C15+C19+C23+C29</f>
        <v>20441.650000000001</v>
      </c>
      <c r="D31" s="276">
        <f>D9+D15+D19+D23+D29</f>
        <v>148.06</v>
      </c>
      <c r="E31" s="276">
        <f>E9+E15+E19+E23+E29</f>
        <v>20589.71</v>
      </c>
    </row>
    <row r="32" spans="1:7" x14ac:dyDescent="0.35">
      <c r="A32" s="303"/>
      <c r="B32" s="302"/>
      <c r="C32" s="286"/>
      <c r="D32" s="286"/>
      <c r="E32" s="286"/>
    </row>
    <row r="33" spans="1:7" x14ac:dyDescent="0.35">
      <c r="A33" s="303"/>
      <c r="B33" s="302"/>
      <c r="C33" s="286"/>
      <c r="D33" s="286"/>
      <c r="E33" s="286"/>
    </row>
    <row r="34" spans="1:7" x14ac:dyDescent="0.35">
      <c r="A34" s="306"/>
    </row>
    <row r="37" spans="1:7" x14ac:dyDescent="0.35">
      <c r="G37" s="273"/>
    </row>
    <row r="38" spans="1:7" x14ac:dyDescent="0.35">
      <c r="F38" s="299"/>
      <c r="G38" s="273"/>
    </row>
    <row r="39" spans="1:7" x14ac:dyDescent="0.35">
      <c r="F39" s="299"/>
    </row>
    <row r="40" spans="1:7" x14ac:dyDescent="0.35">
      <c r="F40" s="299"/>
    </row>
  </sheetData>
  <mergeCells count="1">
    <mergeCell ref="A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H122" sqref="H122"/>
    </sheetView>
  </sheetViews>
  <sheetFormatPr defaultRowHeight="14.4" x14ac:dyDescent="0.3"/>
  <cols>
    <col min="1" max="1" width="30.3984375" style="191" customWidth="1"/>
    <col min="2" max="2" width="38.296875" style="191" customWidth="1"/>
    <col min="3" max="3" width="13.3984375" style="193" bestFit="1" customWidth="1"/>
    <col min="4" max="4" width="12" style="193" bestFit="1" customWidth="1"/>
    <col min="5" max="5" width="13.296875" style="193" bestFit="1" customWidth="1"/>
    <col min="6" max="6" width="10.59765625" style="194" bestFit="1" customWidth="1"/>
    <col min="7" max="7" width="17.296875" style="190" customWidth="1"/>
    <col min="8" max="8" width="3.09765625" style="191" customWidth="1"/>
    <col min="9" max="255" width="8.8984375" style="191"/>
    <col min="256" max="256" width="4.3984375" style="191" customWidth="1"/>
    <col min="257" max="257" width="30.3984375" style="191" customWidth="1"/>
    <col min="258" max="258" width="38.296875" style="191" customWidth="1"/>
    <col min="259" max="259" width="13.3984375" style="191" bestFit="1" customWidth="1"/>
    <col min="260" max="260" width="12" style="191" bestFit="1" customWidth="1"/>
    <col min="261" max="261" width="13.296875" style="191" bestFit="1" customWidth="1"/>
    <col min="262" max="262" width="10.59765625" style="191" bestFit="1" customWidth="1"/>
    <col min="263" max="263" width="17.296875" style="191" customWidth="1"/>
    <col min="264" max="264" width="3.09765625" style="191" customWidth="1"/>
    <col min="265" max="511" width="8.8984375" style="191"/>
    <col min="512" max="512" width="4.3984375" style="191" customWidth="1"/>
    <col min="513" max="513" width="30.3984375" style="191" customWidth="1"/>
    <col min="514" max="514" width="38.296875" style="191" customWidth="1"/>
    <col min="515" max="515" width="13.3984375" style="191" bestFit="1" customWidth="1"/>
    <col min="516" max="516" width="12" style="191" bestFit="1" customWidth="1"/>
    <col min="517" max="517" width="13.296875" style="191" bestFit="1" customWidth="1"/>
    <col min="518" max="518" width="10.59765625" style="191" bestFit="1" customWidth="1"/>
    <col min="519" max="519" width="17.296875" style="191" customWidth="1"/>
    <col min="520" max="520" width="3.09765625" style="191" customWidth="1"/>
    <col min="521" max="767" width="8.8984375" style="191"/>
    <col min="768" max="768" width="4.3984375" style="191" customWidth="1"/>
    <col min="769" max="769" width="30.3984375" style="191" customWidth="1"/>
    <col min="770" max="770" width="38.296875" style="191" customWidth="1"/>
    <col min="771" max="771" width="13.3984375" style="191" bestFit="1" customWidth="1"/>
    <col min="772" max="772" width="12" style="191" bestFit="1" customWidth="1"/>
    <col min="773" max="773" width="13.296875" style="191" bestFit="1" customWidth="1"/>
    <col min="774" max="774" width="10.59765625" style="191" bestFit="1" customWidth="1"/>
    <col min="775" max="775" width="17.296875" style="191" customWidth="1"/>
    <col min="776" max="776" width="3.09765625" style="191" customWidth="1"/>
    <col min="777" max="1023" width="8.8984375" style="191"/>
    <col min="1024" max="1024" width="4.3984375" style="191" customWidth="1"/>
    <col min="1025" max="1025" width="30.3984375" style="191" customWidth="1"/>
    <col min="1026" max="1026" width="38.296875" style="191" customWidth="1"/>
    <col min="1027" max="1027" width="13.3984375" style="191" bestFit="1" customWidth="1"/>
    <col min="1028" max="1028" width="12" style="191" bestFit="1" customWidth="1"/>
    <col min="1029" max="1029" width="13.296875" style="191" bestFit="1" customWidth="1"/>
    <col min="1030" max="1030" width="10.59765625" style="191" bestFit="1" customWidth="1"/>
    <col min="1031" max="1031" width="17.296875" style="191" customWidth="1"/>
    <col min="1032" max="1032" width="3.09765625" style="191" customWidth="1"/>
    <col min="1033" max="1279" width="8.8984375" style="191"/>
    <col min="1280" max="1280" width="4.3984375" style="191" customWidth="1"/>
    <col min="1281" max="1281" width="30.3984375" style="191" customWidth="1"/>
    <col min="1282" max="1282" width="38.296875" style="191" customWidth="1"/>
    <col min="1283" max="1283" width="13.3984375" style="191" bestFit="1" customWidth="1"/>
    <col min="1284" max="1284" width="12" style="191" bestFit="1" customWidth="1"/>
    <col min="1285" max="1285" width="13.296875" style="191" bestFit="1" customWidth="1"/>
    <col min="1286" max="1286" width="10.59765625" style="191" bestFit="1" customWidth="1"/>
    <col min="1287" max="1287" width="17.296875" style="191" customWidth="1"/>
    <col min="1288" max="1288" width="3.09765625" style="191" customWidth="1"/>
    <col min="1289" max="1535" width="8.8984375" style="191"/>
    <col min="1536" max="1536" width="4.3984375" style="191" customWidth="1"/>
    <col min="1537" max="1537" width="30.3984375" style="191" customWidth="1"/>
    <col min="1538" max="1538" width="38.296875" style="191" customWidth="1"/>
    <col min="1539" max="1539" width="13.3984375" style="191" bestFit="1" customWidth="1"/>
    <col min="1540" max="1540" width="12" style="191" bestFit="1" customWidth="1"/>
    <col min="1541" max="1541" width="13.296875" style="191" bestFit="1" customWidth="1"/>
    <col min="1542" max="1542" width="10.59765625" style="191" bestFit="1" customWidth="1"/>
    <col min="1543" max="1543" width="17.296875" style="191" customWidth="1"/>
    <col min="1544" max="1544" width="3.09765625" style="191" customWidth="1"/>
    <col min="1545" max="1791" width="8.8984375" style="191"/>
    <col min="1792" max="1792" width="4.3984375" style="191" customWidth="1"/>
    <col min="1793" max="1793" width="30.3984375" style="191" customWidth="1"/>
    <col min="1794" max="1794" width="38.296875" style="191" customWidth="1"/>
    <col min="1795" max="1795" width="13.3984375" style="191" bestFit="1" customWidth="1"/>
    <col min="1796" max="1796" width="12" style="191" bestFit="1" customWidth="1"/>
    <col min="1797" max="1797" width="13.296875" style="191" bestFit="1" customWidth="1"/>
    <col min="1798" max="1798" width="10.59765625" style="191" bestFit="1" customWidth="1"/>
    <col min="1799" max="1799" width="17.296875" style="191" customWidth="1"/>
    <col min="1800" max="1800" width="3.09765625" style="191" customWidth="1"/>
    <col min="1801" max="2047" width="8.8984375" style="191"/>
    <col min="2048" max="2048" width="4.3984375" style="191" customWidth="1"/>
    <col min="2049" max="2049" width="30.3984375" style="191" customWidth="1"/>
    <col min="2050" max="2050" width="38.296875" style="191" customWidth="1"/>
    <col min="2051" max="2051" width="13.3984375" style="191" bestFit="1" customWidth="1"/>
    <col min="2052" max="2052" width="12" style="191" bestFit="1" customWidth="1"/>
    <col min="2053" max="2053" width="13.296875" style="191" bestFit="1" customWidth="1"/>
    <col min="2054" max="2054" width="10.59765625" style="191" bestFit="1" customWidth="1"/>
    <col min="2055" max="2055" width="17.296875" style="191" customWidth="1"/>
    <col min="2056" max="2056" width="3.09765625" style="191" customWidth="1"/>
    <col min="2057" max="2303" width="8.8984375" style="191"/>
    <col min="2304" max="2304" width="4.3984375" style="191" customWidth="1"/>
    <col min="2305" max="2305" width="30.3984375" style="191" customWidth="1"/>
    <col min="2306" max="2306" width="38.296875" style="191" customWidth="1"/>
    <col min="2307" max="2307" width="13.3984375" style="191" bestFit="1" customWidth="1"/>
    <col min="2308" max="2308" width="12" style="191" bestFit="1" customWidth="1"/>
    <col min="2309" max="2309" width="13.296875" style="191" bestFit="1" customWidth="1"/>
    <col min="2310" max="2310" width="10.59765625" style="191" bestFit="1" customWidth="1"/>
    <col min="2311" max="2311" width="17.296875" style="191" customWidth="1"/>
    <col min="2312" max="2312" width="3.09765625" style="191" customWidth="1"/>
    <col min="2313" max="2559" width="8.8984375" style="191"/>
    <col min="2560" max="2560" width="4.3984375" style="191" customWidth="1"/>
    <col min="2561" max="2561" width="30.3984375" style="191" customWidth="1"/>
    <col min="2562" max="2562" width="38.296875" style="191" customWidth="1"/>
    <col min="2563" max="2563" width="13.3984375" style="191" bestFit="1" customWidth="1"/>
    <col min="2564" max="2564" width="12" style="191" bestFit="1" customWidth="1"/>
    <col min="2565" max="2565" width="13.296875" style="191" bestFit="1" customWidth="1"/>
    <col min="2566" max="2566" width="10.59765625" style="191" bestFit="1" customWidth="1"/>
    <col min="2567" max="2567" width="17.296875" style="191" customWidth="1"/>
    <col min="2568" max="2568" width="3.09765625" style="191" customWidth="1"/>
    <col min="2569" max="2815" width="8.8984375" style="191"/>
    <col min="2816" max="2816" width="4.3984375" style="191" customWidth="1"/>
    <col min="2817" max="2817" width="30.3984375" style="191" customWidth="1"/>
    <col min="2818" max="2818" width="38.296875" style="191" customWidth="1"/>
    <col min="2819" max="2819" width="13.3984375" style="191" bestFit="1" customWidth="1"/>
    <col min="2820" max="2820" width="12" style="191" bestFit="1" customWidth="1"/>
    <col min="2821" max="2821" width="13.296875" style="191" bestFit="1" customWidth="1"/>
    <col min="2822" max="2822" width="10.59765625" style="191" bestFit="1" customWidth="1"/>
    <col min="2823" max="2823" width="17.296875" style="191" customWidth="1"/>
    <col min="2824" max="2824" width="3.09765625" style="191" customWidth="1"/>
    <col min="2825" max="3071" width="8.8984375" style="191"/>
    <col min="3072" max="3072" width="4.3984375" style="191" customWidth="1"/>
    <col min="3073" max="3073" width="30.3984375" style="191" customWidth="1"/>
    <col min="3074" max="3074" width="38.296875" style="191" customWidth="1"/>
    <col min="3075" max="3075" width="13.3984375" style="191" bestFit="1" customWidth="1"/>
    <col min="3076" max="3076" width="12" style="191" bestFit="1" customWidth="1"/>
    <col min="3077" max="3077" width="13.296875" style="191" bestFit="1" customWidth="1"/>
    <col min="3078" max="3078" width="10.59765625" style="191" bestFit="1" customWidth="1"/>
    <col min="3079" max="3079" width="17.296875" style="191" customWidth="1"/>
    <col min="3080" max="3080" width="3.09765625" style="191" customWidth="1"/>
    <col min="3081" max="3327" width="8.8984375" style="191"/>
    <col min="3328" max="3328" width="4.3984375" style="191" customWidth="1"/>
    <col min="3329" max="3329" width="30.3984375" style="191" customWidth="1"/>
    <col min="3330" max="3330" width="38.296875" style="191" customWidth="1"/>
    <col min="3331" max="3331" width="13.3984375" style="191" bestFit="1" customWidth="1"/>
    <col min="3332" max="3332" width="12" style="191" bestFit="1" customWidth="1"/>
    <col min="3333" max="3333" width="13.296875" style="191" bestFit="1" customWidth="1"/>
    <col min="3334" max="3334" width="10.59765625" style="191" bestFit="1" customWidth="1"/>
    <col min="3335" max="3335" width="17.296875" style="191" customWidth="1"/>
    <col min="3336" max="3336" width="3.09765625" style="191" customWidth="1"/>
    <col min="3337" max="3583" width="8.8984375" style="191"/>
    <col min="3584" max="3584" width="4.3984375" style="191" customWidth="1"/>
    <col min="3585" max="3585" width="30.3984375" style="191" customWidth="1"/>
    <col min="3586" max="3586" width="38.296875" style="191" customWidth="1"/>
    <col min="3587" max="3587" width="13.3984375" style="191" bestFit="1" customWidth="1"/>
    <col min="3588" max="3588" width="12" style="191" bestFit="1" customWidth="1"/>
    <col min="3589" max="3589" width="13.296875" style="191" bestFit="1" customWidth="1"/>
    <col min="3590" max="3590" width="10.59765625" style="191" bestFit="1" customWidth="1"/>
    <col min="3591" max="3591" width="17.296875" style="191" customWidth="1"/>
    <col min="3592" max="3592" width="3.09765625" style="191" customWidth="1"/>
    <col min="3593" max="3839" width="8.8984375" style="191"/>
    <col min="3840" max="3840" width="4.3984375" style="191" customWidth="1"/>
    <col min="3841" max="3841" width="30.3984375" style="191" customWidth="1"/>
    <col min="3842" max="3842" width="38.296875" style="191" customWidth="1"/>
    <col min="3843" max="3843" width="13.3984375" style="191" bestFit="1" customWidth="1"/>
    <col min="3844" max="3844" width="12" style="191" bestFit="1" customWidth="1"/>
    <col min="3845" max="3845" width="13.296875" style="191" bestFit="1" customWidth="1"/>
    <col min="3846" max="3846" width="10.59765625" style="191" bestFit="1" customWidth="1"/>
    <col min="3847" max="3847" width="17.296875" style="191" customWidth="1"/>
    <col min="3848" max="3848" width="3.09765625" style="191" customWidth="1"/>
    <col min="3849" max="4095" width="8.8984375" style="191"/>
    <col min="4096" max="4096" width="4.3984375" style="191" customWidth="1"/>
    <col min="4097" max="4097" width="30.3984375" style="191" customWidth="1"/>
    <col min="4098" max="4098" width="38.296875" style="191" customWidth="1"/>
    <col min="4099" max="4099" width="13.3984375" style="191" bestFit="1" customWidth="1"/>
    <col min="4100" max="4100" width="12" style="191" bestFit="1" customWidth="1"/>
    <col min="4101" max="4101" width="13.296875" style="191" bestFit="1" customWidth="1"/>
    <col min="4102" max="4102" width="10.59765625" style="191" bestFit="1" customWidth="1"/>
    <col min="4103" max="4103" width="17.296875" style="191" customWidth="1"/>
    <col min="4104" max="4104" width="3.09765625" style="191" customWidth="1"/>
    <col min="4105" max="4351" width="8.8984375" style="191"/>
    <col min="4352" max="4352" width="4.3984375" style="191" customWidth="1"/>
    <col min="4353" max="4353" width="30.3984375" style="191" customWidth="1"/>
    <col min="4354" max="4354" width="38.296875" style="191" customWidth="1"/>
    <col min="4355" max="4355" width="13.3984375" style="191" bestFit="1" customWidth="1"/>
    <col min="4356" max="4356" width="12" style="191" bestFit="1" customWidth="1"/>
    <col min="4357" max="4357" width="13.296875" style="191" bestFit="1" customWidth="1"/>
    <col min="4358" max="4358" width="10.59765625" style="191" bestFit="1" customWidth="1"/>
    <col min="4359" max="4359" width="17.296875" style="191" customWidth="1"/>
    <col min="4360" max="4360" width="3.09765625" style="191" customWidth="1"/>
    <col min="4361" max="4607" width="8.8984375" style="191"/>
    <col min="4608" max="4608" width="4.3984375" style="191" customWidth="1"/>
    <col min="4609" max="4609" width="30.3984375" style="191" customWidth="1"/>
    <col min="4610" max="4610" width="38.296875" style="191" customWidth="1"/>
    <col min="4611" max="4611" width="13.3984375" style="191" bestFit="1" customWidth="1"/>
    <col min="4612" max="4612" width="12" style="191" bestFit="1" customWidth="1"/>
    <col min="4613" max="4613" width="13.296875" style="191" bestFit="1" customWidth="1"/>
    <col min="4614" max="4614" width="10.59765625" style="191" bestFit="1" customWidth="1"/>
    <col min="4615" max="4615" width="17.296875" style="191" customWidth="1"/>
    <col min="4616" max="4616" width="3.09765625" style="191" customWidth="1"/>
    <col min="4617" max="4863" width="8.8984375" style="191"/>
    <col min="4864" max="4864" width="4.3984375" style="191" customWidth="1"/>
    <col min="4865" max="4865" width="30.3984375" style="191" customWidth="1"/>
    <col min="4866" max="4866" width="38.296875" style="191" customWidth="1"/>
    <col min="4867" max="4867" width="13.3984375" style="191" bestFit="1" customWidth="1"/>
    <col min="4868" max="4868" width="12" style="191" bestFit="1" customWidth="1"/>
    <col min="4869" max="4869" width="13.296875" style="191" bestFit="1" customWidth="1"/>
    <col min="4870" max="4870" width="10.59765625" style="191" bestFit="1" customWidth="1"/>
    <col min="4871" max="4871" width="17.296875" style="191" customWidth="1"/>
    <col min="4872" max="4872" width="3.09765625" style="191" customWidth="1"/>
    <col min="4873" max="5119" width="8.8984375" style="191"/>
    <col min="5120" max="5120" width="4.3984375" style="191" customWidth="1"/>
    <col min="5121" max="5121" width="30.3984375" style="191" customWidth="1"/>
    <col min="5122" max="5122" width="38.296875" style="191" customWidth="1"/>
    <col min="5123" max="5123" width="13.3984375" style="191" bestFit="1" customWidth="1"/>
    <col min="5124" max="5124" width="12" style="191" bestFit="1" customWidth="1"/>
    <col min="5125" max="5125" width="13.296875" style="191" bestFit="1" customWidth="1"/>
    <col min="5126" max="5126" width="10.59765625" style="191" bestFit="1" customWidth="1"/>
    <col min="5127" max="5127" width="17.296875" style="191" customWidth="1"/>
    <col min="5128" max="5128" width="3.09765625" style="191" customWidth="1"/>
    <col min="5129" max="5375" width="8.8984375" style="191"/>
    <col min="5376" max="5376" width="4.3984375" style="191" customWidth="1"/>
    <col min="5377" max="5377" width="30.3984375" style="191" customWidth="1"/>
    <col min="5378" max="5378" width="38.296875" style="191" customWidth="1"/>
    <col min="5379" max="5379" width="13.3984375" style="191" bestFit="1" customWidth="1"/>
    <col min="5380" max="5380" width="12" style="191" bestFit="1" customWidth="1"/>
    <col min="5381" max="5381" width="13.296875" style="191" bestFit="1" customWidth="1"/>
    <col min="5382" max="5382" width="10.59765625" style="191" bestFit="1" customWidth="1"/>
    <col min="5383" max="5383" width="17.296875" style="191" customWidth="1"/>
    <col min="5384" max="5384" width="3.09765625" style="191" customWidth="1"/>
    <col min="5385" max="5631" width="8.8984375" style="191"/>
    <col min="5632" max="5632" width="4.3984375" style="191" customWidth="1"/>
    <col min="5633" max="5633" width="30.3984375" style="191" customWidth="1"/>
    <col min="5634" max="5634" width="38.296875" style="191" customWidth="1"/>
    <col min="5635" max="5635" width="13.3984375" style="191" bestFit="1" customWidth="1"/>
    <col min="5636" max="5636" width="12" style="191" bestFit="1" customWidth="1"/>
    <col min="5637" max="5637" width="13.296875" style="191" bestFit="1" customWidth="1"/>
    <col min="5638" max="5638" width="10.59765625" style="191" bestFit="1" customWidth="1"/>
    <col min="5639" max="5639" width="17.296875" style="191" customWidth="1"/>
    <col min="5640" max="5640" width="3.09765625" style="191" customWidth="1"/>
    <col min="5641" max="5887" width="8.8984375" style="191"/>
    <col min="5888" max="5888" width="4.3984375" style="191" customWidth="1"/>
    <col min="5889" max="5889" width="30.3984375" style="191" customWidth="1"/>
    <col min="5890" max="5890" width="38.296875" style="191" customWidth="1"/>
    <col min="5891" max="5891" width="13.3984375" style="191" bestFit="1" customWidth="1"/>
    <col min="5892" max="5892" width="12" style="191" bestFit="1" customWidth="1"/>
    <col min="5893" max="5893" width="13.296875" style="191" bestFit="1" customWidth="1"/>
    <col min="5894" max="5894" width="10.59765625" style="191" bestFit="1" customWidth="1"/>
    <col min="5895" max="5895" width="17.296875" style="191" customWidth="1"/>
    <col min="5896" max="5896" width="3.09765625" style="191" customWidth="1"/>
    <col min="5897" max="6143" width="8.8984375" style="191"/>
    <col min="6144" max="6144" width="4.3984375" style="191" customWidth="1"/>
    <col min="6145" max="6145" width="30.3984375" style="191" customWidth="1"/>
    <col min="6146" max="6146" width="38.296875" style="191" customWidth="1"/>
    <col min="6147" max="6147" width="13.3984375" style="191" bestFit="1" customWidth="1"/>
    <col min="6148" max="6148" width="12" style="191" bestFit="1" customWidth="1"/>
    <col min="6149" max="6149" width="13.296875" style="191" bestFit="1" customWidth="1"/>
    <col min="6150" max="6150" width="10.59765625" style="191" bestFit="1" customWidth="1"/>
    <col min="6151" max="6151" width="17.296875" style="191" customWidth="1"/>
    <col min="6152" max="6152" width="3.09765625" style="191" customWidth="1"/>
    <col min="6153" max="6399" width="8.8984375" style="191"/>
    <col min="6400" max="6400" width="4.3984375" style="191" customWidth="1"/>
    <col min="6401" max="6401" width="30.3984375" style="191" customWidth="1"/>
    <col min="6402" max="6402" width="38.296875" style="191" customWidth="1"/>
    <col min="6403" max="6403" width="13.3984375" style="191" bestFit="1" customWidth="1"/>
    <col min="6404" max="6404" width="12" style="191" bestFit="1" customWidth="1"/>
    <col min="6405" max="6405" width="13.296875" style="191" bestFit="1" customWidth="1"/>
    <col min="6406" max="6406" width="10.59765625" style="191" bestFit="1" customWidth="1"/>
    <col min="6407" max="6407" width="17.296875" style="191" customWidth="1"/>
    <col min="6408" max="6408" width="3.09765625" style="191" customWidth="1"/>
    <col min="6409" max="6655" width="8.8984375" style="191"/>
    <col min="6656" max="6656" width="4.3984375" style="191" customWidth="1"/>
    <col min="6657" max="6657" width="30.3984375" style="191" customWidth="1"/>
    <col min="6658" max="6658" width="38.296875" style="191" customWidth="1"/>
    <col min="6659" max="6659" width="13.3984375" style="191" bestFit="1" customWidth="1"/>
    <col min="6660" max="6660" width="12" style="191" bestFit="1" customWidth="1"/>
    <col min="6661" max="6661" width="13.296875" style="191" bestFit="1" customWidth="1"/>
    <col min="6662" max="6662" width="10.59765625" style="191" bestFit="1" customWidth="1"/>
    <col min="6663" max="6663" width="17.296875" style="191" customWidth="1"/>
    <col min="6664" max="6664" width="3.09765625" style="191" customWidth="1"/>
    <col min="6665" max="6911" width="8.8984375" style="191"/>
    <col min="6912" max="6912" width="4.3984375" style="191" customWidth="1"/>
    <col min="6913" max="6913" width="30.3984375" style="191" customWidth="1"/>
    <col min="6914" max="6914" width="38.296875" style="191" customWidth="1"/>
    <col min="6915" max="6915" width="13.3984375" style="191" bestFit="1" customWidth="1"/>
    <col min="6916" max="6916" width="12" style="191" bestFit="1" customWidth="1"/>
    <col min="6917" max="6917" width="13.296875" style="191" bestFit="1" customWidth="1"/>
    <col min="6918" max="6918" width="10.59765625" style="191" bestFit="1" customWidth="1"/>
    <col min="6919" max="6919" width="17.296875" style="191" customWidth="1"/>
    <col min="6920" max="6920" width="3.09765625" style="191" customWidth="1"/>
    <col min="6921" max="7167" width="8.8984375" style="191"/>
    <col min="7168" max="7168" width="4.3984375" style="191" customWidth="1"/>
    <col min="7169" max="7169" width="30.3984375" style="191" customWidth="1"/>
    <col min="7170" max="7170" width="38.296875" style="191" customWidth="1"/>
    <col min="7171" max="7171" width="13.3984375" style="191" bestFit="1" customWidth="1"/>
    <col min="7172" max="7172" width="12" style="191" bestFit="1" customWidth="1"/>
    <col min="7173" max="7173" width="13.296875" style="191" bestFit="1" customWidth="1"/>
    <col min="7174" max="7174" width="10.59765625" style="191" bestFit="1" customWidth="1"/>
    <col min="7175" max="7175" width="17.296875" style="191" customWidth="1"/>
    <col min="7176" max="7176" width="3.09765625" style="191" customWidth="1"/>
    <col min="7177" max="7423" width="8.8984375" style="191"/>
    <col min="7424" max="7424" width="4.3984375" style="191" customWidth="1"/>
    <col min="7425" max="7425" width="30.3984375" style="191" customWidth="1"/>
    <col min="7426" max="7426" width="38.296875" style="191" customWidth="1"/>
    <col min="7427" max="7427" width="13.3984375" style="191" bestFit="1" customWidth="1"/>
    <col min="7428" max="7428" width="12" style="191" bestFit="1" customWidth="1"/>
    <col min="7429" max="7429" width="13.296875" style="191" bestFit="1" customWidth="1"/>
    <col min="7430" max="7430" width="10.59765625" style="191" bestFit="1" customWidth="1"/>
    <col min="7431" max="7431" width="17.296875" style="191" customWidth="1"/>
    <col min="7432" max="7432" width="3.09765625" style="191" customWidth="1"/>
    <col min="7433" max="7679" width="8.8984375" style="191"/>
    <col min="7680" max="7680" width="4.3984375" style="191" customWidth="1"/>
    <col min="7681" max="7681" width="30.3984375" style="191" customWidth="1"/>
    <col min="7682" max="7682" width="38.296875" style="191" customWidth="1"/>
    <col min="7683" max="7683" width="13.3984375" style="191" bestFit="1" customWidth="1"/>
    <col min="7684" max="7684" width="12" style="191" bestFit="1" customWidth="1"/>
    <col min="7685" max="7685" width="13.296875" style="191" bestFit="1" customWidth="1"/>
    <col min="7686" max="7686" width="10.59765625" style="191" bestFit="1" customWidth="1"/>
    <col min="7687" max="7687" width="17.296875" style="191" customWidth="1"/>
    <col min="7688" max="7688" width="3.09765625" style="191" customWidth="1"/>
    <col min="7689" max="7935" width="8.8984375" style="191"/>
    <col min="7936" max="7936" width="4.3984375" style="191" customWidth="1"/>
    <col min="7937" max="7937" width="30.3984375" style="191" customWidth="1"/>
    <col min="7938" max="7938" width="38.296875" style="191" customWidth="1"/>
    <col min="7939" max="7939" width="13.3984375" style="191" bestFit="1" customWidth="1"/>
    <col min="7940" max="7940" width="12" style="191" bestFit="1" customWidth="1"/>
    <col min="7941" max="7941" width="13.296875" style="191" bestFit="1" customWidth="1"/>
    <col min="7942" max="7942" width="10.59765625" style="191" bestFit="1" customWidth="1"/>
    <col min="7943" max="7943" width="17.296875" style="191" customWidth="1"/>
    <col min="7944" max="7944" width="3.09765625" style="191" customWidth="1"/>
    <col min="7945" max="8191" width="8.8984375" style="191"/>
    <col min="8192" max="8192" width="4.3984375" style="191" customWidth="1"/>
    <col min="8193" max="8193" width="30.3984375" style="191" customWidth="1"/>
    <col min="8194" max="8194" width="38.296875" style="191" customWidth="1"/>
    <col min="8195" max="8195" width="13.3984375" style="191" bestFit="1" customWidth="1"/>
    <col min="8196" max="8196" width="12" style="191" bestFit="1" customWidth="1"/>
    <col min="8197" max="8197" width="13.296875" style="191" bestFit="1" customWidth="1"/>
    <col min="8198" max="8198" width="10.59765625" style="191" bestFit="1" customWidth="1"/>
    <col min="8199" max="8199" width="17.296875" style="191" customWidth="1"/>
    <col min="8200" max="8200" width="3.09765625" style="191" customWidth="1"/>
    <col min="8201" max="8447" width="8.8984375" style="191"/>
    <col min="8448" max="8448" width="4.3984375" style="191" customWidth="1"/>
    <col min="8449" max="8449" width="30.3984375" style="191" customWidth="1"/>
    <col min="8450" max="8450" width="38.296875" style="191" customWidth="1"/>
    <col min="8451" max="8451" width="13.3984375" style="191" bestFit="1" customWidth="1"/>
    <col min="8452" max="8452" width="12" style="191" bestFit="1" customWidth="1"/>
    <col min="8453" max="8453" width="13.296875" style="191" bestFit="1" customWidth="1"/>
    <col min="8454" max="8454" width="10.59765625" style="191" bestFit="1" customWidth="1"/>
    <col min="8455" max="8455" width="17.296875" style="191" customWidth="1"/>
    <col min="8456" max="8456" width="3.09765625" style="191" customWidth="1"/>
    <col min="8457" max="8703" width="8.8984375" style="191"/>
    <col min="8704" max="8704" width="4.3984375" style="191" customWidth="1"/>
    <col min="8705" max="8705" width="30.3984375" style="191" customWidth="1"/>
    <col min="8706" max="8706" width="38.296875" style="191" customWidth="1"/>
    <col min="8707" max="8707" width="13.3984375" style="191" bestFit="1" customWidth="1"/>
    <col min="8708" max="8708" width="12" style="191" bestFit="1" customWidth="1"/>
    <col min="8709" max="8709" width="13.296875" style="191" bestFit="1" customWidth="1"/>
    <col min="8710" max="8710" width="10.59765625" style="191" bestFit="1" customWidth="1"/>
    <col min="8711" max="8711" width="17.296875" style="191" customWidth="1"/>
    <col min="8712" max="8712" width="3.09765625" style="191" customWidth="1"/>
    <col min="8713" max="8959" width="8.8984375" style="191"/>
    <col min="8960" max="8960" width="4.3984375" style="191" customWidth="1"/>
    <col min="8961" max="8961" width="30.3984375" style="191" customWidth="1"/>
    <col min="8962" max="8962" width="38.296875" style="191" customWidth="1"/>
    <col min="8963" max="8963" width="13.3984375" style="191" bestFit="1" customWidth="1"/>
    <col min="8964" max="8964" width="12" style="191" bestFit="1" customWidth="1"/>
    <col min="8965" max="8965" width="13.296875" style="191" bestFit="1" customWidth="1"/>
    <col min="8966" max="8966" width="10.59765625" style="191" bestFit="1" customWidth="1"/>
    <col min="8967" max="8967" width="17.296875" style="191" customWidth="1"/>
    <col min="8968" max="8968" width="3.09765625" style="191" customWidth="1"/>
    <col min="8969" max="9215" width="8.8984375" style="191"/>
    <col min="9216" max="9216" width="4.3984375" style="191" customWidth="1"/>
    <col min="9217" max="9217" width="30.3984375" style="191" customWidth="1"/>
    <col min="9218" max="9218" width="38.296875" style="191" customWidth="1"/>
    <col min="9219" max="9219" width="13.3984375" style="191" bestFit="1" customWidth="1"/>
    <col min="9220" max="9220" width="12" style="191" bestFit="1" customWidth="1"/>
    <col min="9221" max="9221" width="13.296875" style="191" bestFit="1" customWidth="1"/>
    <col min="9222" max="9222" width="10.59765625" style="191" bestFit="1" customWidth="1"/>
    <col min="9223" max="9223" width="17.296875" style="191" customWidth="1"/>
    <col min="9224" max="9224" width="3.09765625" style="191" customWidth="1"/>
    <col min="9225" max="9471" width="8.8984375" style="191"/>
    <col min="9472" max="9472" width="4.3984375" style="191" customWidth="1"/>
    <col min="9473" max="9473" width="30.3984375" style="191" customWidth="1"/>
    <col min="9474" max="9474" width="38.296875" style="191" customWidth="1"/>
    <col min="9475" max="9475" width="13.3984375" style="191" bestFit="1" customWidth="1"/>
    <col min="9476" max="9476" width="12" style="191" bestFit="1" customWidth="1"/>
    <col min="9477" max="9477" width="13.296875" style="191" bestFit="1" customWidth="1"/>
    <col min="9478" max="9478" width="10.59765625" style="191" bestFit="1" customWidth="1"/>
    <col min="9479" max="9479" width="17.296875" style="191" customWidth="1"/>
    <col min="9480" max="9480" width="3.09765625" style="191" customWidth="1"/>
    <col min="9481" max="9727" width="8.8984375" style="191"/>
    <col min="9728" max="9728" width="4.3984375" style="191" customWidth="1"/>
    <col min="9729" max="9729" width="30.3984375" style="191" customWidth="1"/>
    <col min="9730" max="9730" width="38.296875" style="191" customWidth="1"/>
    <col min="9731" max="9731" width="13.3984375" style="191" bestFit="1" customWidth="1"/>
    <col min="9732" max="9732" width="12" style="191" bestFit="1" customWidth="1"/>
    <col min="9733" max="9733" width="13.296875" style="191" bestFit="1" customWidth="1"/>
    <col min="9734" max="9734" width="10.59765625" style="191" bestFit="1" customWidth="1"/>
    <col min="9735" max="9735" width="17.296875" style="191" customWidth="1"/>
    <col min="9736" max="9736" width="3.09765625" style="191" customWidth="1"/>
    <col min="9737" max="9983" width="8.8984375" style="191"/>
    <col min="9984" max="9984" width="4.3984375" style="191" customWidth="1"/>
    <col min="9985" max="9985" width="30.3984375" style="191" customWidth="1"/>
    <col min="9986" max="9986" width="38.296875" style="191" customWidth="1"/>
    <col min="9987" max="9987" width="13.3984375" style="191" bestFit="1" customWidth="1"/>
    <col min="9988" max="9988" width="12" style="191" bestFit="1" customWidth="1"/>
    <col min="9989" max="9989" width="13.296875" style="191" bestFit="1" customWidth="1"/>
    <col min="9990" max="9990" width="10.59765625" style="191" bestFit="1" customWidth="1"/>
    <col min="9991" max="9991" width="17.296875" style="191" customWidth="1"/>
    <col min="9992" max="9992" width="3.09765625" style="191" customWidth="1"/>
    <col min="9993" max="10239" width="8.8984375" style="191"/>
    <col min="10240" max="10240" width="4.3984375" style="191" customWidth="1"/>
    <col min="10241" max="10241" width="30.3984375" style="191" customWidth="1"/>
    <col min="10242" max="10242" width="38.296875" style="191" customWidth="1"/>
    <col min="10243" max="10243" width="13.3984375" style="191" bestFit="1" customWidth="1"/>
    <col min="10244" max="10244" width="12" style="191" bestFit="1" customWidth="1"/>
    <col min="10245" max="10245" width="13.296875" style="191" bestFit="1" customWidth="1"/>
    <col min="10246" max="10246" width="10.59765625" style="191" bestFit="1" customWidth="1"/>
    <col min="10247" max="10247" width="17.296875" style="191" customWidth="1"/>
    <col min="10248" max="10248" width="3.09765625" style="191" customWidth="1"/>
    <col min="10249" max="10495" width="8.8984375" style="191"/>
    <col min="10496" max="10496" width="4.3984375" style="191" customWidth="1"/>
    <col min="10497" max="10497" width="30.3984375" style="191" customWidth="1"/>
    <col min="10498" max="10498" width="38.296875" style="191" customWidth="1"/>
    <col min="10499" max="10499" width="13.3984375" style="191" bestFit="1" customWidth="1"/>
    <col min="10500" max="10500" width="12" style="191" bestFit="1" customWidth="1"/>
    <col min="10501" max="10501" width="13.296875" style="191" bestFit="1" customWidth="1"/>
    <col min="10502" max="10502" width="10.59765625" style="191" bestFit="1" customWidth="1"/>
    <col min="10503" max="10503" width="17.296875" style="191" customWidth="1"/>
    <col min="10504" max="10504" width="3.09765625" style="191" customWidth="1"/>
    <col min="10505" max="10751" width="8.8984375" style="191"/>
    <col min="10752" max="10752" width="4.3984375" style="191" customWidth="1"/>
    <col min="10753" max="10753" width="30.3984375" style="191" customWidth="1"/>
    <col min="10754" max="10754" width="38.296875" style="191" customWidth="1"/>
    <col min="10755" max="10755" width="13.3984375" style="191" bestFit="1" customWidth="1"/>
    <col min="10756" max="10756" width="12" style="191" bestFit="1" customWidth="1"/>
    <col min="10757" max="10757" width="13.296875" style="191" bestFit="1" customWidth="1"/>
    <col min="10758" max="10758" width="10.59765625" style="191" bestFit="1" customWidth="1"/>
    <col min="10759" max="10759" width="17.296875" style="191" customWidth="1"/>
    <col min="10760" max="10760" width="3.09765625" style="191" customWidth="1"/>
    <col min="10761" max="11007" width="8.8984375" style="191"/>
    <col min="11008" max="11008" width="4.3984375" style="191" customWidth="1"/>
    <col min="11009" max="11009" width="30.3984375" style="191" customWidth="1"/>
    <col min="11010" max="11010" width="38.296875" style="191" customWidth="1"/>
    <col min="11011" max="11011" width="13.3984375" style="191" bestFit="1" customWidth="1"/>
    <col min="11012" max="11012" width="12" style="191" bestFit="1" customWidth="1"/>
    <col min="11013" max="11013" width="13.296875" style="191" bestFit="1" customWidth="1"/>
    <col min="11014" max="11014" width="10.59765625" style="191" bestFit="1" customWidth="1"/>
    <col min="11015" max="11015" width="17.296875" style="191" customWidth="1"/>
    <col min="11016" max="11016" width="3.09765625" style="191" customWidth="1"/>
    <col min="11017" max="11263" width="8.8984375" style="191"/>
    <col min="11264" max="11264" width="4.3984375" style="191" customWidth="1"/>
    <col min="11265" max="11265" width="30.3984375" style="191" customWidth="1"/>
    <col min="11266" max="11266" width="38.296875" style="191" customWidth="1"/>
    <col min="11267" max="11267" width="13.3984375" style="191" bestFit="1" customWidth="1"/>
    <col min="11268" max="11268" width="12" style="191" bestFit="1" customWidth="1"/>
    <col min="11269" max="11269" width="13.296875" style="191" bestFit="1" customWidth="1"/>
    <col min="11270" max="11270" width="10.59765625" style="191" bestFit="1" customWidth="1"/>
    <col min="11271" max="11271" width="17.296875" style="191" customWidth="1"/>
    <col min="11272" max="11272" width="3.09765625" style="191" customWidth="1"/>
    <col min="11273" max="11519" width="8.8984375" style="191"/>
    <col min="11520" max="11520" width="4.3984375" style="191" customWidth="1"/>
    <col min="11521" max="11521" width="30.3984375" style="191" customWidth="1"/>
    <col min="11522" max="11522" width="38.296875" style="191" customWidth="1"/>
    <col min="11523" max="11523" width="13.3984375" style="191" bestFit="1" customWidth="1"/>
    <col min="11524" max="11524" width="12" style="191" bestFit="1" customWidth="1"/>
    <col min="11525" max="11525" width="13.296875" style="191" bestFit="1" customWidth="1"/>
    <col min="11526" max="11526" width="10.59765625" style="191" bestFit="1" customWidth="1"/>
    <col min="11527" max="11527" width="17.296875" style="191" customWidth="1"/>
    <col min="11528" max="11528" width="3.09765625" style="191" customWidth="1"/>
    <col min="11529" max="11775" width="8.8984375" style="191"/>
    <col min="11776" max="11776" width="4.3984375" style="191" customWidth="1"/>
    <col min="11777" max="11777" width="30.3984375" style="191" customWidth="1"/>
    <col min="11778" max="11778" width="38.296875" style="191" customWidth="1"/>
    <col min="11779" max="11779" width="13.3984375" style="191" bestFit="1" customWidth="1"/>
    <col min="11780" max="11780" width="12" style="191" bestFit="1" customWidth="1"/>
    <col min="11781" max="11781" width="13.296875" style="191" bestFit="1" customWidth="1"/>
    <col min="11782" max="11782" width="10.59765625" style="191" bestFit="1" customWidth="1"/>
    <col min="11783" max="11783" width="17.296875" style="191" customWidth="1"/>
    <col min="11784" max="11784" width="3.09765625" style="191" customWidth="1"/>
    <col min="11785" max="12031" width="8.8984375" style="191"/>
    <col min="12032" max="12032" width="4.3984375" style="191" customWidth="1"/>
    <col min="12033" max="12033" width="30.3984375" style="191" customWidth="1"/>
    <col min="12034" max="12034" width="38.296875" style="191" customWidth="1"/>
    <col min="12035" max="12035" width="13.3984375" style="191" bestFit="1" customWidth="1"/>
    <col min="12036" max="12036" width="12" style="191" bestFit="1" customWidth="1"/>
    <col min="12037" max="12037" width="13.296875" style="191" bestFit="1" customWidth="1"/>
    <col min="12038" max="12038" width="10.59765625" style="191" bestFit="1" customWidth="1"/>
    <col min="12039" max="12039" width="17.296875" style="191" customWidth="1"/>
    <col min="12040" max="12040" width="3.09765625" style="191" customWidth="1"/>
    <col min="12041" max="12287" width="8.8984375" style="191"/>
    <col min="12288" max="12288" width="4.3984375" style="191" customWidth="1"/>
    <col min="12289" max="12289" width="30.3984375" style="191" customWidth="1"/>
    <col min="12290" max="12290" width="38.296875" style="191" customWidth="1"/>
    <col min="12291" max="12291" width="13.3984375" style="191" bestFit="1" customWidth="1"/>
    <col min="12292" max="12292" width="12" style="191" bestFit="1" customWidth="1"/>
    <col min="12293" max="12293" width="13.296875" style="191" bestFit="1" customWidth="1"/>
    <col min="12294" max="12294" width="10.59765625" style="191" bestFit="1" customWidth="1"/>
    <col min="12295" max="12295" width="17.296875" style="191" customWidth="1"/>
    <col min="12296" max="12296" width="3.09765625" style="191" customWidth="1"/>
    <col min="12297" max="12543" width="8.8984375" style="191"/>
    <col min="12544" max="12544" width="4.3984375" style="191" customWidth="1"/>
    <col min="12545" max="12545" width="30.3984375" style="191" customWidth="1"/>
    <col min="12546" max="12546" width="38.296875" style="191" customWidth="1"/>
    <col min="12547" max="12547" width="13.3984375" style="191" bestFit="1" customWidth="1"/>
    <col min="12548" max="12548" width="12" style="191" bestFit="1" customWidth="1"/>
    <col min="12549" max="12549" width="13.296875" style="191" bestFit="1" customWidth="1"/>
    <col min="12550" max="12550" width="10.59765625" style="191" bestFit="1" customWidth="1"/>
    <col min="12551" max="12551" width="17.296875" style="191" customWidth="1"/>
    <col min="12552" max="12552" width="3.09765625" style="191" customWidth="1"/>
    <col min="12553" max="12799" width="8.8984375" style="191"/>
    <col min="12800" max="12800" width="4.3984375" style="191" customWidth="1"/>
    <col min="12801" max="12801" width="30.3984375" style="191" customWidth="1"/>
    <col min="12802" max="12802" width="38.296875" style="191" customWidth="1"/>
    <col min="12803" max="12803" width="13.3984375" style="191" bestFit="1" customWidth="1"/>
    <col min="12804" max="12804" width="12" style="191" bestFit="1" customWidth="1"/>
    <col min="12805" max="12805" width="13.296875" style="191" bestFit="1" customWidth="1"/>
    <col min="12806" max="12806" width="10.59765625" style="191" bestFit="1" customWidth="1"/>
    <col min="12807" max="12807" width="17.296875" style="191" customWidth="1"/>
    <col min="12808" max="12808" width="3.09765625" style="191" customWidth="1"/>
    <col min="12809" max="13055" width="8.8984375" style="191"/>
    <col min="13056" max="13056" width="4.3984375" style="191" customWidth="1"/>
    <col min="13057" max="13057" width="30.3984375" style="191" customWidth="1"/>
    <col min="13058" max="13058" width="38.296875" style="191" customWidth="1"/>
    <col min="13059" max="13059" width="13.3984375" style="191" bestFit="1" customWidth="1"/>
    <col min="13060" max="13060" width="12" style="191" bestFit="1" customWidth="1"/>
    <col min="13061" max="13061" width="13.296875" style="191" bestFit="1" customWidth="1"/>
    <col min="13062" max="13062" width="10.59765625" style="191" bestFit="1" customWidth="1"/>
    <col min="13063" max="13063" width="17.296875" style="191" customWidth="1"/>
    <col min="13064" max="13064" width="3.09765625" style="191" customWidth="1"/>
    <col min="13065" max="13311" width="8.8984375" style="191"/>
    <col min="13312" max="13312" width="4.3984375" style="191" customWidth="1"/>
    <col min="13313" max="13313" width="30.3984375" style="191" customWidth="1"/>
    <col min="13314" max="13314" width="38.296875" style="191" customWidth="1"/>
    <col min="13315" max="13315" width="13.3984375" style="191" bestFit="1" customWidth="1"/>
    <col min="13316" max="13316" width="12" style="191" bestFit="1" customWidth="1"/>
    <col min="13317" max="13317" width="13.296875" style="191" bestFit="1" customWidth="1"/>
    <col min="13318" max="13318" width="10.59765625" style="191" bestFit="1" customWidth="1"/>
    <col min="13319" max="13319" width="17.296875" style="191" customWidth="1"/>
    <col min="13320" max="13320" width="3.09765625" style="191" customWidth="1"/>
    <col min="13321" max="13567" width="8.8984375" style="191"/>
    <col min="13568" max="13568" width="4.3984375" style="191" customWidth="1"/>
    <col min="13569" max="13569" width="30.3984375" style="191" customWidth="1"/>
    <col min="13570" max="13570" width="38.296875" style="191" customWidth="1"/>
    <col min="13571" max="13571" width="13.3984375" style="191" bestFit="1" customWidth="1"/>
    <col min="13572" max="13572" width="12" style="191" bestFit="1" customWidth="1"/>
    <col min="13573" max="13573" width="13.296875" style="191" bestFit="1" customWidth="1"/>
    <col min="13574" max="13574" width="10.59765625" style="191" bestFit="1" customWidth="1"/>
    <col min="13575" max="13575" width="17.296875" style="191" customWidth="1"/>
    <col min="13576" max="13576" width="3.09765625" style="191" customWidth="1"/>
    <col min="13577" max="13823" width="8.8984375" style="191"/>
    <col min="13824" max="13824" width="4.3984375" style="191" customWidth="1"/>
    <col min="13825" max="13825" width="30.3984375" style="191" customWidth="1"/>
    <col min="13826" max="13826" width="38.296875" style="191" customWidth="1"/>
    <col min="13827" max="13827" width="13.3984375" style="191" bestFit="1" customWidth="1"/>
    <col min="13828" max="13828" width="12" style="191" bestFit="1" customWidth="1"/>
    <col min="13829" max="13829" width="13.296875" style="191" bestFit="1" customWidth="1"/>
    <col min="13830" max="13830" width="10.59765625" style="191" bestFit="1" customWidth="1"/>
    <col min="13831" max="13831" width="17.296875" style="191" customWidth="1"/>
    <col min="13832" max="13832" width="3.09765625" style="191" customWidth="1"/>
    <col min="13833" max="14079" width="8.8984375" style="191"/>
    <col min="14080" max="14080" width="4.3984375" style="191" customWidth="1"/>
    <col min="14081" max="14081" width="30.3984375" style="191" customWidth="1"/>
    <col min="14082" max="14082" width="38.296875" style="191" customWidth="1"/>
    <col min="14083" max="14083" width="13.3984375" style="191" bestFit="1" customWidth="1"/>
    <col min="14084" max="14084" width="12" style="191" bestFit="1" customWidth="1"/>
    <col min="14085" max="14085" width="13.296875" style="191" bestFit="1" customWidth="1"/>
    <col min="14086" max="14086" width="10.59765625" style="191" bestFit="1" customWidth="1"/>
    <col min="14087" max="14087" width="17.296875" style="191" customWidth="1"/>
    <col min="14088" max="14088" width="3.09765625" style="191" customWidth="1"/>
    <col min="14089" max="14335" width="8.8984375" style="191"/>
    <col min="14336" max="14336" width="4.3984375" style="191" customWidth="1"/>
    <col min="14337" max="14337" width="30.3984375" style="191" customWidth="1"/>
    <col min="14338" max="14338" width="38.296875" style="191" customWidth="1"/>
    <col min="14339" max="14339" width="13.3984375" style="191" bestFit="1" customWidth="1"/>
    <col min="14340" max="14340" width="12" style="191" bestFit="1" customWidth="1"/>
    <col min="14341" max="14341" width="13.296875" style="191" bestFit="1" customWidth="1"/>
    <col min="14342" max="14342" width="10.59765625" style="191" bestFit="1" customWidth="1"/>
    <col min="14343" max="14343" width="17.296875" style="191" customWidth="1"/>
    <col min="14344" max="14344" width="3.09765625" style="191" customWidth="1"/>
    <col min="14345" max="14591" width="8.8984375" style="191"/>
    <col min="14592" max="14592" width="4.3984375" style="191" customWidth="1"/>
    <col min="14593" max="14593" width="30.3984375" style="191" customWidth="1"/>
    <col min="14594" max="14594" width="38.296875" style="191" customWidth="1"/>
    <col min="14595" max="14595" width="13.3984375" style="191" bestFit="1" customWidth="1"/>
    <col min="14596" max="14596" width="12" style="191" bestFit="1" customWidth="1"/>
    <col min="14597" max="14597" width="13.296875" style="191" bestFit="1" customWidth="1"/>
    <col min="14598" max="14598" width="10.59765625" style="191" bestFit="1" customWidth="1"/>
    <col min="14599" max="14599" width="17.296875" style="191" customWidth="1"/>
    <col min="14600" max="14600" width="3.09765625" style="191" customWidth="1"/>
    <col min="14601" max="14847" width="8.8984375" style="191"/>
    <col min="14848" max="14848" width="4.3984375" style="191" customWidth="1"/>
    <col min="14849" max="14849" width="30.3984375" style="191" customWidth="1"/>
    <col min="14850" max="14850" width="38.296875" style="191" customWidth="1"/>
    <col min="14851" max="14851" width="13.3984375" style="191" bestFit="1" customWidth="1"/>
    <col min="14852" max="14852" width="12" style="191" bestFit="1" customWidth="1"/>
    <col min="14853" max="14853" width="13.296875" style="191" bestFit="1" customWidth="1"/>
    <col min="14854" max="14854" width="10.59765625" style="191" bestFit="1" customWidth="1"/>
    <col min="14855" max="14855" width="17.296875" style="191" customWidth="1"/>
    <col min="14856" max="14856" width="3.09765625" style="191" customWidth="1"/>
    <col min="14857" max="15103" width="8.8984375" style="191"/>
    <col min="15104" max="15104" width="4.3984375" style="191" customWidth="1"/>
    <col min="15105" max="15105" width="30.3984375" style="191" customWidth="1"/>
    <col min="15106" max="15106" width="38.296875" style="191" customWidth="1"/>
    <col min="15107" max="15107" width="13.3984375" style="191" bestFit="1" customWidth="1"/>
    <col min="15108" max="15108" width="12" style="191" bestFit="1" customWidth="1"/>
    <col min="15109" max="15109" width="13.296875" style="191" bestFit="1" customWidth="1"/>
    <col min="15110" max="15110" width="10.59765625" style="191" bestFit="1" customWidth="1"/>
    <col min="15111" max="15111" width="17.296875" style="191" customWidth="1"/>
    <col min="15112" max="15112" width="3.09765625" style="191" customWidth="1"/>
    <col min="15113" max="15359" width="8.8984375" style="191"/>
    <col min="15360" max="15360" width="4.3984375" style="191" customWidth="1"/>
    <col min="15361" max="15361" width="30.3984375" style="191" customWidth="1"/>
    <col min="15362" max="15362" width="38.296875" style="191" customWidth="1"/>
    <col min="15363" max="15363" width="13.3984375" style="191" bestFit="1" customWidth="1"/>
    <col min="15364" max="15364" width="12" style="191" bestFit="1" customWidth="1"/>
    <col min="15365" max="15365" width="13.296875" style="191" bestFit="1" customWidth="1"/>
    <col min="15366" max="15366" width="10.59765625" style="191" bestFit="1" customWidth="1"/>
    <col min="15367" max="15367" width="17.296875" style="191" customWidth="1"/>
    <col min="15368" max="15368" width="3.09765625" style="191" customWidth="1"/>
    <col min="15369" max="15615" width="8.8984375" style="191"/>
    <col min="15616" max="15616" width="4.3984375" style="191" customWidth="1"/>
    <col min="15617" max="15617" width="30.3984375" style="191" customWidth="1"/>
    <col min="15618" max="15618" width="38.296875" style="191" customWidth="1"/>
    <col min="15619" max="15619" width="13.3984375" style="191" bestFit="1" customWidth="1"/>
    <col min="15620" max="15620" width="12" style="191" bestFit="1" customWidth="1"/>
    <col min="15621" max="15621" width="13.296875" style="191" bestFit="1" customWidth="1"/>
    <col min="15622" max="15622" width="10.59765625" style="191" bestFit="1" customWidth="1"/>
    <col min="15623" max="15623" width="17.296875" style="191" customWidth="1"/>
    <col min="15624" max="15624" width="3.09765625" style="191" customWidth="1"/>
    <col min="15625" max="15871" width="8.8984375" style="191"/>
    <col min="15872" max="15872" width="4.3984375" style="191" customWidth="1"/>
    <col min="15873" max="15873" width="30.3984375" style="191" customWidth="1"/>
    <col min="15874" max="15874" width="38.296875" style="191" customWidth="1"/>
    <col min="15875" max="15875" width="13.3984375" style="191" bestFit="1" customWidth="1"/>
    <col min="15876" max="15876" width="12" style="191" bestFit="1" customWidth="1"/>
    <col min="15877" max="15877" width="13.296875" style="191" bestFit="1" customWidth="1"/>
    <col min="15878" max="15878" width="10.59765625" style="191" bestFit="1" customWidth="1"/>
    <col min="15879" max="15879" width="17.296875" style="191" customWidth="1"/>
    <col min="15880" max="15880" width="3.09765625" style="191" customWidth="1"/>
    <col min="15881" max="16127" width="8.8984375" style="191"/>
    <col min="16128" max="16128" width="4.3984375" style="191" customWidth="1"/>
    <col min="16129" max="16129" width="30.3984375" style="191" customWidth="1"/>
    <col min="16130" max="16130" width="38.296875" style="191" customWidth="1"/>
    <col min="16131" max="16131" width="13.3984375" style="191" bestFit="1" customWidth="1"/>
    <col min="16132" max="16132" width="12" style="191" bestFit="1" customWidth="1"/>
    <col min="16133" max="16133" width="13.296875" style="191" bestFit="1" customWidth="1"/>
    <col min="16134" max="16134" width="10.59765625" style="191" bestFit="1" customWidth="1"/>
    <col min="16135" max="16135" width="17.296875" style="191" customWidth="1"/>
    <col min="16136" max="16136" width="3.09765625" style="191" customWidth="1"/>
    <col min="16137" max="16384" width="8.8984375" style="191"/>
  </cols>
  <sheetData>
    <row r="1" spans="1:8" ht="18.600000000000001" customHeight="1" x14ac:dyDescent="0.3">
      <c r="A1" s="502" t="s">
        <v>200</v>
      </c>
      <c r="B1" s="502"/>
      <c r="C1" s="502"/>
      <c r="D1" s="502"/>
      <c r="E1" s="502"/>
      <c r="F1" s="502"/>
    </row>
    <row r="2" spans="1:8" ht="15.7" customHeight="1" x14ac:dyDescent="0.3">
      <c r="B2" s="192">
        <v>43374</v>
      </c>
    </row>
    <row r="3" spans="1:8" ht="15.7" customHeight="1" x14ac:dyDescent="0.3">
      <c r="B3" s="192"/>
    </row>
    <row r="4" spans="1:8" ht="15" customHeight="1" x14ac:dyDescent="0.3">
      <c r="A4" s="195" t="s">
        <v>1025</v>
      </c>
      <c r="C4" s="196" t="s">
        <v>201</v>
      </c>
      <c r="D4" s="196" t="s">
        <v>202</v>
      </c>
      <c r="E4" s="196" t="s">
        <v>203</v>
      </c>
      <c r="F4" s="310" t="s">
        <v>435</v>
      </c>
    </row>
    <row r="5" spans="1:8" ht="14.4" customHeight="1" x14ac:dyDescent="0.3">
      <c r="A5" s="199" t="s">
        <v>3</v>
      </c>
      <c r="B5" s="191" t="s">
        <v>4</v>
      </c>
      <c r="C5" s="229">
        <v>600</v>
      </c>
      <c r="D5" s="229"/>
      <c r="E5" s="229">
        <v>600</v>
      </c>
      <c r="F5" s="194" t="s">
        <v>5</v>
      </c>
    </row>
    <row r="6" spans="1:8" ht="14.4" customHeight="1" x14ac:dyDescent="0.3">
      <c r="A6" s="199" t="s">
        <v>1113</v>
      </c>
      <c r="B6" s="191" t="s">
        <v>1383</v>
      </c>
      <c r="C6" s="229">
        <v>43.62</v>
      </c>
      <c r="D6" s="229">
        <v>8.7200000000000006</v>
      </c>
      <c r="E6" s="230">
        <v>52.34</v>
      </c>
      <c r="F6" s="194" t="s">
        <v>5</v>
      </c>
      <c r="G6" s="201"/>
    </row>
    <row r="7" spans="1:8" ht="14.4" customHeight="1" x14ac:dyDescent="0.3">
      <c r="A7" s="199" t="s">
        <v>1113</v>
      </c>
      <c r="B7" s="191" t="s">
        <v>1383</v>
      </c>
      <c r="C7" s="229">
        <v>15.67</v>
      </c>
      <c r="D7" s="229">
        <v>3.14</v>
      </c>
      <c r="E7" s="230">
        <v>18.809999999999999</v>
      </c>
      <c r="F7" s="194" t="s">
        <v>5</v>
      </c>
      <c r="G7" s="201"/>
    </row>
    <row r="8" spans="1:8" ht="14.4" customHeight="1" x14ac:dyDescent="0.3">
      <c r="A8" s="199" t="s">
        <v>8</v>
      </c>
      <c r="B8" s="191" t="s">
        <v>1384</v>
      </c>
      <c r="C8" s="204">
        <v>15</v>
      </c>
      <c r="D8" s="204">
        <v>3</v>
      </c>
      <c r="E8" s="204">
        <v>18</v>
      </c>
      <c r="F8" s="194" t="s">
        <v>5</v>
      </c>
      <c r="G8" s="201"/>
    </row>
    <row r="9" spans="1:8" ht="14.4" customHeight="1" x14ac:dyDescent="0.3">
      <c r="A9" s="199" t="s">
        <v>663</v>
      </c>
      <c r="B9" s="191" t="s">
        <v>1385</v>
      </c>
      <c r="C9" s="204">
        <v>26.76</v>
      </c>
      <c r="D9" s="204">
        <v>5.36</v>
      </c>
      <c r="E9" s="204">
        <v>32.119999999999997</v>
      </c>
      <c r="F9" s="194" t="s">
        <v>1140</v>
      </c>
      <c r="G9" s="201"/>
    </row>
    <row r="10" spans="1:8" ht="14.4" customHeight="1" x14ac:dyDescent="0.3">
      <c r="A10" s="199" t="s">
        <v>663</v>
      </c>
      <c r="B10" s="191" t="s">
        <v>1386</v>
      </c>
      <c r="C10" s="204">
        <v>4.6900000000000004</v>
      </c>
      <c r="D10" s="204"/>
      <c r="E10" s="204">
        <v>4.6900000000000004</v>
      </c>
      <c r="F10" s="194" t="s">
        <v>1140</v>
      </c>
      <c r="G10" s="201"/>
    </row>
    <row r="11" spans="1:8" ht="14.4" customHeight="1" x14ac:dyDescent="0.3">
      <c r="A11" s="199" t="s">
        <v>663</v>
      </c>
      <c r="B11" s="191" t="s">
        <v>1386</v>
      </c>
      <c r="C11" s="204">
        <v>3.22</v>
      </c>
      <c r="D11" s="204"/>
      <c r="E11" s="204">
        <v>3.22</v>
      </c>
      <c r="F11" s="194" t="s">
        <v>1140</v>
      </c>
      <c r="G11" s="201"/>
    </row>
    <row r="12" spans="1:8" ht="14.4" customHeight="1" x14ac:dyDescent="0.3">
      <c r="A12" s="199" t="s">
        <v>632</v>
      </c>
      <c r="B12" s="191" t="s">
        <v>716</v>
      </c>
      <c r="C12" s="204">
        <v>80.05</v>
      </c>
      <c r="D12" s="204">
        <v>16.010000000000002</v>
      </c>
      <c r="E12" s="204">
        <v>96.06</v>
      </c>
      <c r="F12" s="194" t="s">
        <v>5</v>
      </c>
      <c r="G12" s="201"/>
    </row>
    <row r="13" spans="1:8" ht="12.85" customHeight="1" x14ac:dyDescent="0.3">
      <c r="C13" s="200">
        <f>SUM(C5:C12)</f>
        <v>789.01</v>
      </c>
      <c r="D13" s="200">
        <f>SUM(D5:D12)</f>
        <v>36.230000000000004</v>
      </c>
      <c r="E13" s="200">
        <f>SUM(E5:E12)</f>
        <v>825.24</v>
      </c>
      <c r="H13" s="191" t="s">
        <v>10</v>
      </c>
    </row>
    <row r="14" spans="1:8" ht="12.85" customHeight="1" x14ac:dyDescent="0.3">
      <c r="C14" s="198"/>
      <c r="D14" s="198"/>
      <c r="E14" s="198"/>
    </row>
    <row r="15" spans="1:8" x14ac:dyDescent="0.3">
      <c r="A15" s="195" t="s">
        <v>1026</v>
      </c>
      <c r="C15" s="203"/>
      <c r="D15" s="203"/>
      <c r="E15" s="203"/>
    </row>
    <row r="16" spans="1:8" x14ac:dyDescent="0.3">
      <c r="A16" s="199" t="s">
        <v>12</v>
      </c>
      <c r="B16" s="191" t="s">
        <v>13</v>
      </c>
      <c r="C16" s="210">
        <v>8.31</v>
      </c>
      <c r="D16" s="210"/>
      <c r="E16" s="210">
        <v>8.31</v>
      </c>
      <c r="F16" s="194" t="s">
        <v>5</v>
      </c>
      <c r="G16" s="201"/>
    </row>
    <row r="17" spans="1:7" x14ac:dyDescent="0.3">
      <c r="A17" s="191" t="s">
        <v>18</v>
      </c>
      <c r="B17" s="191" t="s">
        <v>19</v>
      </c>
      <c r="C17" s="231">
        <v>81.37</v>
      </c>
      <c r="D17" s="231">
        <v>16.27</v>
      </c>
      <c r="E17" s="231">
        <f>SUM(C17:D17)</f>
        <v>97.64</v>
      </c>
      <c r="F17" s="215" t="s">
        <v>5</v>
      </c>
    </row>
    <row r="18" spans="1:7" x14ac:dyDescent="0.3">
      <c r="A18" s="191" t="s">
        <v>8</v>
      </c>
      <c r="B18" s="191" t="s">
        <v>1387</v>
      </c>
      <c r="C18" s="210">
        <v>69.8</v>
      </c>
      <c r="D18" s="210">
        <v>13.96</v>
      </c>
      <c r="E18" s="210">
        <f>SUM(C18:D18)</f>
        <v>83.759999999999991</v>
      </c>
      <c r="F18" s="215" t="s">
        <v>5</v>
      </c>
      <c r="G18" s="201"/>
    </row>
    <row r="19" spans="1:7" x14ac:dyDescent="0.3">
      <c r="A19" s="199" t="s">
        <v>1263</v>
      </c>
      <c r="B19" s="191" t="s">
        <v>1388</v>
      </c>
      <c r="C19" s="203">
        <v>19.850000000000001</v>
      </c>
      <c r="D19" s="203">
        <v>3.9740000000000002</v>
      </c>
      <c r="E19" s="203">
        <v>23.82</v>
      </c>
      <c r="F19" s="194">
        <v>203379</v>
      </c>
      <c r="G19" s="201"/>
    </row>
    <row r="20" spans="1:7" x14ac:dyDescent="0.3">
      <c r="A20" s="199" t="s">
        <v>649</v>
      </c>
      <c r="B20" s="191" t="s">
        <v>659</v>
      </c>
      <c r="C20" s="203">
        <v>184.27</v>
      </c>
      <c r="D20" s="203">
        <v>36.85</v>
      </c>
      <c r="E20" s="203">
        <f>SUM(C20:D20)</f>
        <v>221.12</v>
      </c>
      <c r="F20" s="194">
        <v>203380</v>
      </c>
      <c r="G20" s="201"/>
    </row>
    <row r="21" spans="1:7" x14ac:dyDescent="0.3">
      <c r="A21" s="199" t="s">
        <v>1389</v>
      </c>
      <c r="B21" s="191" t="s">
        <v>1390</v>
      </c>
      <c r="C21" s="203">
        <v>45.82</v>
      </c>
      <c r="D21" s="203">
        <v>9.17</v>
      </c>
      <c r="E21" s="203">
        <v>54.99</v>
      </c>
      <c r="F21" s="194" t="s">
        <v>1140</v>
      </c>
      <c r="G21" s="201"/>
    </row>
    <row r="22" spans="1:7" x14ac:dyDescent="0.3">
      <c r="A22" s="199" t="s">
        <v>1391</v>
      </c>
      <c r="B22" s="191" t="s">
        <v>1392</v>
      </c>
      <c r="C22" s="203">
        <v>50</v>
      </c>
      <c r="D22" s="203"/>
      <c r="E22" s="203">
        <v>50</v>
      </c>
      <c r="F22" s="194">
        <v>203382</v>
      </c>
      <c r="G22" s="201"/>
    </row>
    <row r="23" spans="1:7" x14ac:dyDescent="0.3">
      <c r="A23" s="199" t="s">
        <v>610</v>
      </c>
      <c r="B23" s="191" t="s">
        <v>1393</v>
      </c>
      <c r="C23" s="203">
        <v>206.27</v>
      </c>
      <c r="D23" s="203">
        <v>41.25</v>
      </c>
      <c r="E23" s="203">
        <v>247.52</v>
      </c>
      <c r="F23" s="194">
        <v>203383</v>
      </c>
      <c r="G23" s="201"/>
    </row>
    <row r="24" spans="1:7" x14ac:dyDescent="0.3">
      <c r="A24" s="199" t="s">
        <v>960</v>
      </c>
      <c r="B24" s="191" t="s">
        <v>1143</v>
      </c>
      <c r="C24" s="203">
        <v>90.28</v>
      </c>
      <c r="D24" s="203"/>
      <c r="E24" s="203">
        <v>90.28</v>
      </c>
      <c r="F24" s="194">
        <v>203387</v>
      </c>
      <c r="G24" s="201"/>
    </row>
    <row r="25" spans="1:7" x14ac:dyDescent="0.3">
      <c r="A25" s="199" t="s">
        <v>610</v>
      </c>
      <c r="B25" s="191" t="s">
        <v>1393</v>
      </c>
      <c r="C25" s="203">
        <v>76.27</v>
      </c>
      <c r="D25" s="203">
        <v>15.25</v>
      </c>
      <c r="E25" s="203">
        <v>91.52</v>
      </c>
      <c r="F25" s="194">
        <v>203383</v>
      </c>
      <c r="G25" s="201"/>
    </row>
    <row r="26" spans="1:7" x14ac:dyDescent="0.3">
      <c r="A26" s="199" t="s">
        <v>610</v>
      </c>
      <c r="B26" s="191" t="s">
        <v>1393</v>
      </c>
      <c r="C26" s="203">
        <v>76.27</v>
      </c>
      <c r="D26" s="203">
        <v>15.25</v>
      </c>
      <c r="E26" s="203">
        <v>91.52</v>
      </c>
      <c r="F26" s="194">
        <v>203383</v>
      </c>
      <c r="G26" s="201"/>
    </row>
    <row r="27" spans="1:7" x14ac:dyDescent="0.3">
      <c r="A27" s="199" t="s">
        <v>1394</v>
      </c>
      <c r="B27" s="191" t="s">
        <v>1395</v>
      </c>
      <c r="C27" s="203">
        <v>1300</v>
      </c>
      <c r="D27" s="203">
        <v>260</v>
      </c>
      <c r="E27" s="203">
        <v>1560</v>
      </c>
      <c r="F27" s="194">
        <v>203385</v>
      </c>
      <c r="G27" s="201"/>
    </row>
    <row r="28" spans="1:7" x14ac:dyDescent="0.3">
      <c r="A28" s="199" t="s">
        <v>1396</v>
      </c>
      <c r="B28" s="191" t="s">
        <v>1397</v>
      </c>
      <c r="C28" s="203">
        <v>107.99</v>
      </c>
      <c r="D28" s="203">
        <v>0.8</v>
      </c>
      <c r="E28" s="203">
        <v>108.79</v>
      </c>
      <c r="F28" s="194" t="s">
        <v>1140</v>
      </c>
      <c r="G28" s="201"/>
    </row>
    <row r="29" spans="1:7" x14ac:dyDescent="0.3">
      <c r="A29" s="199" t="s">
        <v>1356</v>
      </c>
      <c r="B29" s="191" t="s">
        <v>744</v>
      </c>
      <c r="C29" s="203">
        <v>14.38</v>
      </c>
      <c r="D29" s="203">
        <v>2.88</v>
      </c>
      <c r="E29" s="203">
        <v>17.260000000000002</v>
      </c>
      <c r="F29" s="194">
        <v>203386</v>
      </c>
      <c r="G29" s="201"/>
    </row>
    <row r="30" spans="1:7" x14ac:dyDescent="0.3">
      <c r="C30" s="200">
        <f>SUM(C16:C29)</f>
        <v>2330.88</v>
      </c>
      <c r="D30" s="200">
        <f>SUM(D16:D29)</f>
        <v>415.654</v>
      </c>
      <c r="E30" s="200">
        <f>SUM(E16:E29)</f>
        <v>2746.53</v>
      </c>
      <c r="G30" s="201"/>
    </row>
    <row r="31" spans="1:7" x14ac:dyDescent="0.3">
      <c r="C31" s="198"/>
      <c r="D31" s="198"/>
      <c r="E31" s="198"/>
      <c r="G31" s="201"/>
    </row>
    <row r="32" spans="1:7" x14ac:dyDescent="0.3">
      <c r="A32" s="195" t="s">
        <v>1027</v>
      </c>
      <c r="C32" s="203"/>
      <c r="D32" s="203"/>
      <c r="E32" s="203"/>
    </row>
    <row r="33" spans="1:7" x14ac:dyDescent="0.3">
      <c r="A33" s="199" t="s">
        <v>3</v>
      </c>
      <c r="B33" s="191" t="s">
        <v>4</v>
      </c>
      <c r="C33" s="203">
        <v>456</v>
      </c>
      <c r="D33" s="203"/>
      <c r="E33" s="203">
        <v>456</v>
      </c>
      <c r="F33" s="194" t="s">
        <v>5</v>
      </c>
    </row>
    <row r="34" spans="1:7" x14ac:dyDescent="0.3">
      <c r="A34" s="199" t="s">
        <v>1113</v>
      </c>
      <c r="B34" s="191" t="s">
        <v>1398</v>
      </c>
      <c r="C34" s="203">
        <v>71.709999999999994</v>
      </c>
      <c r="D34" s="203">
        <v>14.34</v>
      </c>
      <c r="E34" s="232">
        <v>86.05</v>
      </c>
      <c r="F34" s="194" t="s">
        <v>5</v>
      </c>
    </row>
    <row r="35" spans="1:7" x14ac:dyDescent="0.3">
      <c r="A35" s="199" t="s">
        <v>1062</v>
      </c>
      <c r="B35" s="233" t="s">
        <v>1399</v>
      </c>
      <c r="C35" s="210">
        <v>1875</v>
      </c>
      <c r="D35" s="210"/>
      <c r="E35" s="210">
        <v>1875</v>
      </c>
      <c r="F35" s="194" t="s">
        <v>5</v>
      </c>
    </row>
    <row r="36" spans="1:7" x14ac:dyDescent="0.3">
      <c r="A36" s="199" t="s">
        <v>1062</v>
      </c>
      <c r="B36" s="233" t="s">
        <v>1400</v>
      </c>
      <c r="C36" s="210">
        <v>1436.85</v>
      </c>
      <c r="D36" s="210"/>
      <c r="E36" s="210">
        <v>1436.85</v>
      </c>
      <c r="F36" s="194">
        <v>203388</v>
      </c>
    </row>
    <row r="37" spans="1:7" x14ac:dyDescent="0.3">
      <c r="A37" s="199" t="s">
        <v>1401</v>
      </c>
      <c r="B37" s="233" t="s">
        <v>1402</v>
      </c>
      <c r="C37" s="210">
        <v>59.9</v>
      </c>
      <c r="D37" s="210">
        <v>11.98</v>
      </c>
      <c r="E37" s="210">
        <v>71.88</v>
      </c>
      <c r="F37" s="194" t="s">
        <v>1140</v>
      </c>
    </row>
    <row r="38" spans="1:7" x14ac:dyDescent="0.3">
      <c r="A38" s="199" t="s">
        <v>729</v>
      </c>
      <c r="B38" s="233" t="s">
        <v>1403</v>
      </c>
      <c r="C38" s="210">
        <v>212.25</v>
      </c>
      <c r="D38" s="210"/>
      <c r="E38" s="210">
        <v>212.25</v>
      </c>
      <c r="F38" s="194">
        <v>203389</v>
      </c>
    </row>
    <row r="39" spans="1:7" x14ac:dyDescent="0.3">
      <c r="A39" s="199" t="s">
        <v>1404</v>
      </c>
      <c r="B39" s="233" t="s">
        <v>1403</v>
      </c>
      <c r="C39" s="210">
        <v>230.85</v>
      </c>
      <c r="D39" s="210"/>
      <c r="E39" s="210">
        <v>230.85</v>
      </c>
      <c r="F39" s="194">
        <v>203390</v>
      </c>
    </row>
    <row r="40" spans="1:7" x14ac:dyDescent="0.3">
      <c r="A40" s="199" t="s">
        <v>656</v>
      </c>
      <c r="B40" s="233" t="s">
        <v>655</v>
      </c>
      <c r="C40" s="210">
        <v>41.14</v>
      </c>
      <c r="D40" s="210"/>
      <c r="E40" s="210">
        <v>41.14</v>
      </c>
      <c r="F40" s="194">
        <v>203393</v>
      </c>
    </row>
    <row r="41" spans="1:7" x14ac:dyDescent="0.3">
      <c r="A41" s="199" t="s">
        <v>781</v>
      </c>
      <c r="B41" s="233" t="s">
        <v>1405</v>
      </c>
      <c r="C41" s="210">
        <v>1463</v>
      </c>
      <c r="D41" s="210">
        <v>292.60000000000002</v>
      </c>
      <c r="E41" s="210">
        <v>1755.6</v>
      </c>
      <c r="F41" s="194">
        <v>203394</v>
      </c>
    </row>
    <row r="42" spans="1:7" x14ac:dyDescent="0.3">
      <c r="A42" s="199" t="s">
        <v>1229</v>
      </c>
      <c r="B42" s="233" t="s">
        <v>1406</v>
      </c>
      <c r="C42" s="210">
        <v>121.18</v>
      </c>
      <c r="D42" s="210">
        <v>6.06</v>
      </c>
      <c r="E42" s="210">
        <v>127.24</v>
      </c>
      <c r="F42" s="194">
        <v>203391</v>
      </c>
    </row>
    <row r="43" spans="1:7" x14ac:dyDescent="0.3">
      <c r="A43" s="199" t="s">
        <v>681</v>
      </c>
      <c r="B43" s="233" t="s">
        <v>1407</v>
      </c>
      <c r="C43" s="210">
        <v>41.19</v>
      </c>
      <c r="D43" s="210">
        <v>2.06</v>
      </c>
      <c r="E43" s="210">
        <v>43.25</v>
      </c>
      <c r="F43" s="194">
        <v>203392</v>
      </c>
    </row>
    <row r="44" spans="1:7" x14ac:dyDescent="0.3">
      <c r="A44" s="207"/>
      <c r="B44" s="202"/>
      <c r="C44" s="200">
        <f>SUM(C33:C43)</f>
        <v>6009.0700000000006</v>
      </c>
      <c r="D44" s="200">
        <f>SUM(D33:D43)</f>
        <v>327.04000000000002</v>
      </c>
      <c r="E44" s="200">
        <f>SUM(E33:E43)</f>
        <v>6336.1100000000006</v>
      </c>
      <c r="F44" s="234"/>
    </row>
    <row r="45" spans="1:7" x14ac:dyDescent="0.3">
      <c r="A45" s="207"/>
      <c r="B45" s="202"/>
      <c r="C45" s="198"/>
      <c r="D45" s="198"/>
      <c r="E45" s="198"/>
      <c r="F45" s="234"/>
    </row>
    <row r="46" spans="1:7" x14ac:dyDescent="0.3">
      <c r="A46" s="195" t="s">
        <v>1028</v>
      </c>
      <c r="C46" s="203"/>
      <c r="D46" s="203"/>
      <c r="E46" s="203"/>
      <c r="G46" s="201"/>
    </row>
    <row r="47" spans="1:7" x14ac:dyDescent="0.3">
      <c r="A47" s="199" t="s">
        <v>3</v>
      </c>
      <c r="B47" s="191" t="s">
        <v>4</v>
      </c>
      <c r="C47" s="203">
        <v>187</v>
      </c>
      <c r="D47" s="203"/>
      <c r="E47" s="203">
        <v>187</v>
      </c>
      <c r="F47" s="194" t="s">
        <v>5</v>
      </c>
    </row>
    <row r="48" spans="1:7" x14ac:dyDescent="0.3">
      <c r="A48" s="199" t="s">
        <v>1113</v>
      </c>
      <c r="B48" s="191" t="s">
        <v>1398</v>
      </c>
      <c r="C48" s="204">
        <v>71.709999999999994</v>
      </c>
      <c r="D48" s="204">
        <v>14.34</v>
      </c>
      <c r="E48" s="204">
        <v>86.05</v>
      </c>
      <c r="F48" s="194" t="s">
        <v>5</v>
      </c>
      <c r="G48" s="201"/>
    </row>
    <row r="49" spans="1:7" x14ac:dyDescent="0.3">
      <c r="A49" s="191" t="s">
        <v>1408</v>
      </c>
      <c r="B49" s="191" t="s">
        <v>1409</v>
      </c>
      <c r="C49" s="193">
        <v>1251.98</v>
      </c>
      <c r="D49" s="193">
        <v>250.4</v>
      </c>
      <c r="E49" s="193">
        <v>1502.38</v>
      </c>
      <c r="F49" s="194">
        <v>203395</v>
      </c>
      <c r="G49" s="201"/>
    </row>
    <row r="50" spans="1:7" x14ac:dyDescent="0.3">
      <c r="A50" s="191" t="s">
        <v>1094</v>
      </c>
      <c r="B50" s="191" t="s">
        <v>1410</v>
      </c>
      <c r="C50" s="193">
        <v>520</v>
      </c>
      <c r="D50" s="193">
        <v>104</v>
      </c>
      <c r="E50" s="193">
        <v>624</v>
      </c>
      <c r="F50" s="194">
        <v>203396</v>
      </c>
      <c r="G50" s="201"/>
    </row>
    <row r="51" spans="1:7" x14ac:dyDescent="0.3">
      <c r="A51" s="191" t="s">
        <v>1229</v>
      </c>
      <c r="B51" s="191" t="s">
        <v>1411</v>
      </c>
      <c r="C51" s="193">
        <v>68.650000000000006</v>
      </c>
      <c r="D51" s="193">
        <v>3.43</v>
      </c>
      <c r="E51" s="193">
        <v>72.08</v>
      </c>
      <c r="F51" s="194">
        <v>203391</v>
      </c>
      <c r="G51" s="201"/>
    </row>
    <row r="52" spans="1:7" x14ac:dyDescent="0.3">
      <c r="A52" s="191" t="s">
        <v>681</v>
      </c>
      <c r="B52" s="191" t="s">
        <v>1407</v>
      </c>
      <c r="C52" s="193">
        <f>17.92+29.1</f>
        <v>47.02</v>
      </c>
      <c r="D52" s="193">
        <v>2.36</v>
      </c>
      <c r="E52" s="193">
        <v>49.38</v>
      </c>
      <c r="F52" s="194">
        <v>203392</v>
      </c>
      <c r="G52" s="201"/>
    </row>
    <row r="53" spans="1:7" x14ac:dyDescent="0.3">
      <c r="A53" s="236"/>
      <c r="B53" s="207"/>
      <c r="C53" s="200">
        <f>SUM(C47:C52)</f>
        <v>2146.36</v>
      </c>
      <c r="D53" s="200">
        <f>SUM(D47:D52)</f>
        <v>374.53000000000003</v>
      </c>
      <c r="E53" s="200">
        <f>SUM(E47:E52)</f>
        <v>2520.8900000000003</v>
      </c>
      <c r="G53" s="201"/>
    </row>
    <row r="54" spans="1:7" x14ac:dyDescent="0.3">
      <c r="A54" s="236"/>
      <c r="B54" s="207"/>
      <c r="C54" s="198"/>
      <c r="D54" s="198"/>
      <c r="E54" s="198"/>
      <c r="G54" s="201"/>
    </row>
    <row r="55" spans="1:7" x14ac:dyDescent="0.3">
      <c r="A55" s="195" t="s">
        <v>1030</v>
      </c>
      <c r="C55" s="198"/>
      <c r="D55" s="198"/>
      <c r="E55" s="198"/>
      <c r="G55" s="201"/>
    </row>
    <row r="56" spans="1:7" x14ac:dyDescent="0.3">
      <c r="A56" s="199" t="s">
        <v>924</v>
      </c>
      <c r="B56" s="191" t="s">
        <v>1411</v>
      </c>
      <c r="C56" s="198">
        <v>45.14</v>
      </c>
      <c r="D56" s="198">
        <v>2.2599999999999998</v>
      </c>
      <c r="E56" s="198">
        <v>47.4</v>
      </c>
      <c r="F56" s="194">
        <v>203391</v>
      </c>
      <c r="G56" s="201"/>
    </row>
    <row r="57" spans="1:7" x14ac:dyDescent="0.3">
      <c r="A57" s="199" t="s">
        <v>1412</v>
      </c>
      <c r="B57" s="191" t="s">
        <v>685</v>
      </c>
      <c r="C57" s="198">
        <v>150</v>
      </c>
      <c r="D57" s="198">
        <v>30</v>
      </c>
      <c r="E57" s="198">
        <v>180</v>
      </c>
      <c r="F57" s="194">
        <v>203397</v>
      </c>
      <c r="G57" s="201"/>
    </row>
    <row r="58" spans="1:7" x14ac:dyDescent="0.3">
      <c r="A58" s="195"/>
      <c r="C58" s="200">
        <f>SUM(C56:C57)</f>
        <v>195.14</v>
      </c>
      <c r="D58" s="200">
        <f>SUM(D56:D57)</f>
        <v>32.26</v>
      </c>
      <c r="E58" s="200">
        <f>SUM(E56:E57)</f>
        <v>227.4</v>
      </c>
      <c r="G58" s="201"/>
    </row>
    <row r="59" spans="1:7" x14ac:dyDescent="0.3">
      <c r="A59" s="199"/>
      <c r="C59" s="198"/>
      <c r="D59" s="198"/>
      <c r="E59" s="198"/>
      <c r="G59" s="201"/>
    </row>
    <row r="60" spans="1:7" x14ac:dyDescent="0.3">
      <c r="C60" s="198"/>
      <c r="D60" s="198"/>
      <c r="E60" s="198"/>
      <c r="G60" s="201"/>
    </row>
    <row r="61" spans="1:7" x14ac:dyDescent="0.3">
      <c r="A61" s="195" t="s">
        <v>1034</v>
      </c>
      <c r="C61" s="198"/>
      <c r="D61" s="198"/>
      <c r="E61" s="198"/>
    </row>
    <row r="62" spans="1:7" x14ac:dyDescent="0.3">
      <c r="A62" s="199" t="s">
        <v>1229</v>
      </c>
      <c r="B62" s="191" t="s">
        <v>1411</v>
      </c>
      <c r="C62" s="198">
        <v>27.17</v>
      </c>
      <c r="D62" s="198">
        <v>1.36</v>
      </c>
      <c r="E62" s="198">
        <v>28.53</v>
      </c>
      <c r="F62" s="194">
        <v>203391</v>
      </c>
    </row>
    <row r="63" spans="1:7" x14ac:dyDescent="0.3">
      <c r="A63" s="199" t="s">
        <v>1413</v>
      </c>
      <c r="B63" s="191" t="s">
        <v>1414</v>
      </c>
      <c r="C63" s="198">
        <v>351.83</v>
      </c>
      <c r="D63" s="198">
        <v>70.37</v>
      </c>
      <c r="E63" s="198">
        <v>422.2</v>
      </c>
      <c r="F63" s="194">
        <v>203398</v>
      </c>
    </row>
    <row r="64" spans="1:7" x14ac:dyDescent="0.3">
      <c r="C64" s="200">
        <f>SUM(C62:C63)</f>
        <v>379</v>
      </c>
      <c r="D64" s="200">
        <f>SUM(D62:D63)</f>
        <v>71.73</v>
      </c>
      <c r="E64" s="200">
        <f>SUM(E62:E63)</f>
        <v>450.73</v>
      </c>
    </row>
    <row r="65" spans="1:7" x14ac:dyDescent="0.3">
      <c r="C65" s="198"/>
      <c r="D65" s="198"/>
      <c r="E65" s="198"/>
    </row>
    <row r="66" spans="1:7" x14ac:dyDescent="0.3">
      <c r="A66" s="195" t="s">
        <v>1035</v>
      </c>
      <c r="B66" s="199"/>
      <c r="C66" s="203"/>
      <c r="D66" s="203"/>
      <c r="E66" s="203"/>
    </row>
    <row r="67" spans="1:7" x14ac:dyDescent="0.3">
      <c r="A67" s="199" t="s">
        <v>3</v>
      </c>
      <c r="B67" s="199" t="s">
        <v>4</v>
      </c>
      <c r="C67" s="203">
        <v>540</v>
      </c>
      <c r="D67" s="203"/>
      <c r="E67" s="203">
        <v>540</v>
      </c>
      <c r="F67" s="194" t="s">
        <v>5</v>
      </c>
    </row>
    <row r="68" spans="1:7" x14ac:dyDescent="0.3">
      <c r="A68" s="199" t="s">
        <v>1113</v>
      </c>
      <c r="B68" s="199" t="s">
        <v>1415</v>
      </c>
      <c r="C68" s="203">
        <v>15.67</v>
      </c>
      <c r="D68" s="203">
        <v>3.13</v>
      </c>
      <c r="E68" s="203">
        <v>18.8</v>
      </c>
      <c r="F68" s="194" t="s">
        <v>5</v>
      </c>
    </row>
    <row r="69" spans="1:7" x14ac:dyDescent="0.3">
      <c r="A69" s="199" t="s">
        <v>1113</v>
      </c>
      <c r="B69" s="199" t="s">
        <v>1415</v>
      </c>
      <c r="C69" s="203">
        <v>43.62</v>
      </c>
      <c r="D69" s="203">
        <v>8.7200000000000006</v>
      </c>
      <c r="E69" s="203">
        <v>52.34</v>
      </c>
      <c r="F69" s="194" t="s">
        <v>5</v>
      </c>
    </row>
    <row r="70" spans="1:7" x14ac:dyDescent="0.3">
      <c r="A70" s="199" t="s">
        <v>649</v>
      </c>
      <c r="B70" s="199" t="s">
        <v>1416</v>
      </c>
      <c r="C70" s="203">
        <v>39.6</v>
      </c>
      <c r="D70" s="203">
        <v>7.92</v>
      </c>
      <c r="E70" s="238">
        <v>47.52</v>
      </c>
      <c r="F70" s="194">
        <v>203380</v>
      </c>
      <c r="G70" s="201"/>
    </row>
    <row r="71" spans="1:7" x14ac:dyDescent="0.3">
      <c r="A71" s="199" t="s">
        <v>632</v>
      </c>
      <c r="B71" s="199" t="s">
        <v>1417</v>
      </c>
      <c r="C71" s="203">
        <v>63.19</v>
      </c>
      <c r="D71" s="203">
        <v>12.64</v>
      </c>
      <c r="E71" s="238">
        <v>75.83</v>
      </c>
      <c r="F71" s="194" t="s">
        <v>5</v>
      </c>
      <c r="G71" s="201"/>
    </row>
    <row r="72" spans="1:7" x14ac:dyDescent="0.3">
      <c r="A72" s="199" t="s">
        <v>1094</v>
      </c>
      <c r="B72" s="199" t="s">
        <v>1410</v>
      </c>
      <c r="C72" s="203">
        <v>410</v>
      </c>
      <c r="D72" s="203">
        <v>82</v>
      </c>
      <c r="E72" s="238">
        <v>492</v>
      </c>
      <c r="F72" s="194">
        <v>203396</v>
      </c>
      <c r="G72" s="201"/>
    </row>
    <row r="73" spans="1:7" x14ac:dyDescent="0.3">
      <c r="C73" s="200">
        <f>SUM(C67:C72)</f>
        <v>1112.08</v>
      </c>
      <c r="D73" s="200">
        <f>SUM(D67:D72)</f>
        <v>114.41</v>
      </c>
      <c r="E73" s="200">
        <f>SUM(E67:E72)</f>
        <v>1226.49</v>
      </c>
      <c r="G73" s="201"/>
    </row>
    <row r="74" spans="1:7" x14ac:dyDescent="0.3">
      <c r="C74" s="198"/>
      <c r="D74" s="198"/>
      <c r="E74" s="198"/>
      <c r="G74" s="201"/>
    </row>
    <row r="75" spans="1:7" x14ac:dyDescent="0.3">
      <c r="A75" s="195" t="s">
        <v>1033</v>
      </c>
      <c r="B75" s="112"/>
      <c r="C75" s="130"/>
      <c r="D75" s="130"/>
      <c r="E75" s="130"/>
      <c r="F75" s="115"/>
    </row>
    <row r="76" spans="1:7" x14ac:dyDescent="0.3">
      <c r="A76" s="199" t="s">
        <v>763</v>
      </c>
      <c r="B76" s="191" t="s">
        <v>764</v>
      </c>
      <c r="C76" s="315">
        <v>50</v>
      </c>
      <c r="D76" s="316"/>
      <c r="E76" s="316">
        <v>50</v>
      </c>
      <c r="F76" s="115">
        <v>203402</v>
      </c>
    </row>
    <row r="77" spans="1:7" x14ac:dyDescent="0.3">
      <c r="A77" s="199" t="s">
        <v>761</v>
      </c>
      <c r="B77" s="191" t="s">
        <v>765</v>
      </c>
      <c r="C77" s="315">
        <v>50</v>
      </c>
      <c r="D77" s="316"/>
      <c r="E77" s="316">
        <v>50</v>
      </c>
      <c r="F77" s="115">
        <v>203403</v>
      </c>
    </row>
    <row r="78" spans="1:7" x14ac:dyDescent="0.3">
      <c r="A78" s="199" t="s">
        <v>766</v>
      </c>
      <c r="B78" s="191" t="s">
        <v>1418</v>
      </c>
      <c r="C78" s="315">
        <v>249.66</v>
      </c>
      <c r="D78" s="316"/>
      <c r="E78" s="316">
        <v>249.66</v>
      </c>
      <c r="F78" s="115" t="s">
        <v>1140</v>
      </c>
    </row>
    <row r="79" spans="1:7" x14ac:dyDescent="0.3">
      <c r="A79" s="199" t="s">
        <v>715</v>
      </c>
      <c r="B79" s="191" t="s">
        <v>1419</v>
      </c>
      <c r="C79" s="315">
        <v>17.77</v>
      </c>
      <c r="D79" s="316"/>
      <c r="E79" s="316">
        <v>17.77</v>
      </c>
      <c r="F79" s="115">
        <v>203399</v>
      </c>
    </row>
    <row r="80" spans="1:7" x14ac:dyDescent="0.3">
      <c r="A80" s="311"/>
      <c r="B80" s="128"/>
      <c r="C80" s="200">
        <f>SUM(C76:C79)</f>
        <v>367.42999999999995</v>
      </c>
      <c r="D80" s="121"/>
      <c r="E80" s="200">
        <f>SUM(E76:E79)</f>
        <v>367.42999999999995</v>
      </c>
      <c r="G80" s="201"/>
    </row>
    <row r="81" spans="1:7" x14ac:dyDescent="0.3">
      <c r="C81" s="198"/>
      <c r="D81" s="198"/>
      <c r="E81" s="198"/>
    </row>
    <row r="82" spans="1:7" x14ac:dyDescent="0.3">
      <c r="A82" s="195" t="s">
        <v>1036</v>
      </c>
      <c r="C82" s="203"/>
      <c r="D82" s="203"/>
      <c r="E82" s="203"/>
    </row>
    <row r="83" spans="1:7" x14ac:dyDescent="0.3">
      <c r="A83" s="199" t="s">
        <v>3</v>
      </c>
      <c r="B83" s="191" t="s">
        <v>4</v>
      </c>
      <c r="C83" s="203">
        <v>178</v>
      </c>
      <c r="D83" s="203"/>
      <c r="E83" s="203">
        <v>178</v>
      </c>
      <c r="F83" s="194" t="s">
        <v>5</v>
      </c>
    </row>
    <row r="84" spans="1:7" x14ac:dyDescent="0.3">
      <c r="A84" s="199" t="s">
        <v>3</v>
      </c>
      <c r="B84" s="191" t="s">
        <v>4</v>
      </c>
      <c r="C84" s="203">
        <v>106</v>
      </c>
      <c r="D84" s="203"/>
      <c r="E84" s="203">
        <v>106</v>
      </c>
      <c r="F84" s="194" t="s">
        <v>5</v>
      </c>
    </row>
    <row r="85" spans="1:7" x14ac:dyDescent="0.3">
      <c r="A85" s="199" t="s">
        <v>3</v>
      </c>
      <c r="B85" s="191" t="s">
        <v>4</v>
      </c>
      <c r="C85" s="203">
        <v>293</v>
      </c>
      <c r="D85" s="203"/>
      <c r="E85" s="203">
        <v>293</v>
      </c>
      <c r="F85" s="194" t="s">
        <v>5</v>
      </c>
    </row>
    <row r="86" spans="1:7" x14ac:dyDescent="0.3">
      <c r="A86" s="199" t="s">
        <v>8</v>
      </c>
      <c r="B86" s="191" t="s">
        <v>1144</v>
      </c>
      <c r="C86" s="204">
        <v>25.41</v>
      </c>
      <c r="D86" s="204">
        <v>5.08</v>
      </c>
      <c r="E86" s="204">
        <v>30.49</v>
      </c>
      <c r="F86" s="194" t="s">
        <v>5</v>
      </c>
    </row>
    <row r="87" spans="1:7" x14ac:dyDescent="0.3">
      <c r="A87" s="199" t="s">
        <v>1147</v>
      </c>
      <c r="B87" s="191" t="s">
        <v>1398</v>
      </c>
      <c r="C87" s="204">
        <v>294.12</v>
      </c>
      <c r="D87" s="204">
        <v>58.82</v>
      </c>
      <c r="E87" s="204">
        <v>352.94</v>
      </c>
      <c r="F87" s="194" t="s">
        <v>5</v>
      </c>
    </row>
    <row r="88" spans="1:7" x14ac:dyDescent="0.3">
      <c r="A88" s="199" t="s">
        <v>1420</v>
      </c>
      <c r="B88" s="191" t="s">
        <v>1421</v>
      </c>
      <c r="C88" s="204">
        <v>188</v>
      </c>
      <c r="D88" s="204">
        <v>37.6</v>
      </c>
      <c r="E88" s="204">
        <v>225.6</v>
      </c>
      <c r="F88" s="194">
        <v>203400</v>
      </c>
    </row>
    <row r="89" spans="1:7" x14ac:dyDescent="0.3">
      <c r="A89" s="199" t="s">
        <v>1229</v>
      </c>
      <c r="B89" s="191" t="s">
        <v>1422</v>
      </c>
      <c r="C89" s="204">
        <v>31.17</v>
      </c>
      <c r="D89" s="204">
        <v>1.56</v>
      </c>
      <c r="E89" s="204">
        <v>32.729999999999997</v>
      </c>
      <c r="F89" s="194">
        <v>203391</v>
      </c>
    </row>
    <row r="90" spans="1:7" x14ac:dyDescent="0.3">
      <c r="A90" s="199" t="s">
        <v>1229</v>
      </c>
      <c r="B90" s="191" t="s">
        <v>1423</v>
      </c>
      <c r="C90" s="204">
        <v>11.49</v>
      </c>
      <c r="D90" s="204">
        <v>0.56999999999999995</v>
      </c>
      <c r="E90" s="204">
        <v>12.06</v>
      </c>
      <c r="F90" s="194">
        <v>203391</v>
      </c>
    </row>
    <row r="91" spans="1:7" x14ac:dyDescent="0.3">
      <c r="A91" s="236"/>
      <c r="B91" s="207"/>
      <c r="C91" s="200">
        <f>SUM(C83:C90)</f>
        <v>1127.19</v>
      </c>
      <c r="D91" s="200">
        <f>SUM(D83:D90)</f>
        <v>103.63</v>
      </c>
      <c r="E91" s="200">
        <f>SUM(E83:E90)</f>
        <v>1230.82</v>
      </c>
    </row>
    <row r="92" spans="1:7" x14ac:dyDescent="0.3">
      <c r="A92" s="236"/>
      <c r="B92" s="207"/>
      <c r="C92" s="198"/>
      <c r="D92" s="198"/>
      <c r="E92" s="198"/>
    </row>
    <row r="93" spans="1:7" x14ac:dyDescent="0.3">
      <c r="A93" s="317" t="s">
        <v>1037</v>
      </c>
      <c r="B93" s="207"/>
      <c r="C93" s="198"/>
      <c r="D93" s="198"/>
      <c r="E93" s="198"/>
      <c r="G93" s="201"/>
    </row>
    <row r="94" spans="1:7" x14ac:dyDescent="0.3">
      <c r="A94" s="236" t="s">
        <v>891</v>
      </c>
      <c r="B94" s="233" t="s">
        <v>1293</v>
      </c>
      <c r="C94" s="198">
        <v>313.33</v>
      </c>
      <c r="D94" s="198">
        <v>62.67</v>
      </c>
      <c r="E94" s="198">
        <v>376</v>
      </c>
      <c r="F94" s="194">
        <v>203401</v>
      </c>
      <c r="G94" s="201"/>
    </row>
    <row r="95" spans="1:7" x14ac:dyDescent="0.3">
      <c r="A95" s="236" t="s">
        <v>891</v>
      </c>
      <c r="B95" s="233" t="s">
        <v>1424</v>
      </c>
      <c r="C95" s="198">
        <v>160</v>
      </c>
      <c r="D95" s="198">
        <v>32</v>
      </c>
      <c r="E95" s="198">
        <v>192</v>
      </c>
      <c r="F95" s="194">
        <v>203401</v>
      </c>
      <c r="G95" s="201"/>
    </row>
    <row r="96" spans="1:7" x14ac:dyDescent="0.3">
      <c r="A96" s="236"/>
      <c r="B96" s="207"/>
      <c r="C96" s="200">
        <f>SUM(C94:C95)</f>
        <v>473.33</v>
      </c>
      <c r="D96" s="200">
        <f>SUM(D94:D95)</f>
        <v>94.67</v>
      </c>
      <c r="E96" s="200">
        <f>SUM(E94:E95)</f>
        <v>568</v>
      </c>
    </row>
    <row r="97" spans="1:6" x14ac:dyDescent="0.3">
      <c r="A97" s="195"/>
      <c r="B97" s="202"/>
      <c r="C97" s="198"/>
      <c r="D97" s="198"/>
      <c r="E97" s="198"/>
    </row>
    <row r="98" spans="1:6" x14ac:dyDescent="0.3">
      <c r="A98" s="195" t="s">
        <v>1149</v>
      </c>
      <c r="B98" s="202"/>
      <c r="C98" s="198"/>
      <c r="D98" s="198"/>
      <c r="E98" s="198"/>
    </row>
    <row r="99" spans="1:6" x14ac:dyDescent="0.3">
      <c r="A99" s="199" t="s">
        <v>715</v>
      </c>
      <c r="B99" s="207" t="s">
        <v>1425</v>
      </c>
      <c r="C99" s="198">
        <v>46.37</v>
      </c>
      <c r="D99" s="198"/>
      <c r="E99" s="198">
        <v>46.37</v>
      </c>
      <c r="F99" s="194">
        <v>203399</v>
      </c>
    </row>
    <row r="100" spans="1:6" x14ac:dyDescent="0.3">
      <c r="A100" s="195"/>
      <c r="B100" s="202"/>
      <c r="C100" s="200">
        <f>SUM(C99:C99)</f>
        <v>46.37</v>
      </c>
      <c r="D100" s="200">
        <f>SUM(D99:D99)</f>
        <v>0</v>
      </c>
      <c r="E100" s="200">
        <f>SUM(E99:E99)</f>
        <v>46.37</v>
      </c>
    </row>
    <row r="101" spans="1:6" x14ac:dyDescent="0.3">
      <c r="A101" s="195"/>
      <c r="B101" s="202"/>
      <c r="C101" s="198"/>
      <c r="D101" s="198"/>
      <c r="E101" s="198"/>
    </row>
    <row r="102" spans="1:6" x14ac:dyDescent="0.3">
      <c r="A102" s="195"/>
      <c r="B102" s="202"/>
      <c r="C102" s="198"/>
      <c r="D102" s="198"/>
      <c r="E102" s="198"/>
    </row>
    <row r="103" spans="1:6" x14ac:dyDescent="0.3">
      <c r="A103" s="239" t="s">
        <v>1039</v>
      </c>
      <c r="B103" s="239"/>
      <c r="C103" s="203"/>
      <c r="D103" s="203"/>
      <c r="E103" s="203"/>
    </row>
    <row r="104" spans="1:6" x14ac:dyDescent="0.3">
      <c r="A104" s="240" t="s">
        <v>653</v>
      </c>
      <c r="B104" s="241" t="s">
        <v>1153</v>
      </c>
      <c r="C104" s="203">
        <v>21.65</v>
      </c>
      <c r="D104" s="203">
        <v>4.33</v>
      </c>
      <c r="E104" s="203">
        <v>25.98</v>
      </c>
      <c r="F104" s="194" t="s">
        <v>5</v>
      </c>
    </row>
    <row r="105" spans="1:6" x14ac:dyDescent="0.3">
      <c r="C105" s="200">
        <f>SUM(C104:C104)</f>
        <v>21.65</v>
      </c>
      <c r="D105" s="200">
        <f>SUM(D104:D104)</f>
        <v>4.33</v>
      </c>
      <c r="E105" s="200">
        <f>SUM(E104:E104)</f>
        <v>25.98</v>
      </c>
    </row>
    <row r="106" spans="1:6" x14ac:dyDescent="0.3">
      <c r="C106" s="198"/>
      <c r="D106" s="198"/>
      <c r="E106" s="198"/>
    </row>
    <row r="107" spans="1:6" x14ac:dyDescent="0.3">
      <c r="B107" s="205" t="s">
        <v>75</v>
      </c>
      <c r="C107" s="200">
        <f>C13+C30+C44+C53+C58+C64+C73+C80+C91+C96+C100+C105</f>
        <v>14997.510000000002</v>
      </c>
      <c r="D107" s="200">
        <f>D13+D30+D44+D53+D58+D64+D73+D80+D91+D96+D100+D105</f>
        <v>1574.4839999999999</v>
      </c>
      <c r="E107" s="200">
        <f>E13+E30+E44+E53+E58+E64+E73+E80+E91+E96+E100+E105</f>
        <v>16571.989999999998</v>
      </c>
    </row>
    <row r="108" spans="1:6" x14ac:dyDescent="0.3">
      <c r="B108" s="206"/>
      <c r="C108" s="198"/>
      <c r="D108" s="198"/>
      <c r="E108" s="198"/>
    </row>
    <row r="109" spans="1:6" x14ac:dyDescent="0.3">
      <c r="A109" s="209"/>
      <c r="B109" s="206"/>
      <c r="C109" s="198"/>
      <c r="D109" s="198"/>
      <c r="E109" s="198"/>
    </row>
    <row r="110" spans="1:6" x14ac:dyDescent="0.3">
      <c r="A110" s="199"/>
      <c r="C110" s="210"/>
    </row>
    <row r="111" spans="1:6" x14ac:dyDescent="0.3">
      <c r="A111" s="211"/>
      <c r="C111" s="210"/>
    </row>
    <row r="112" spans="1:6" x14ac:dyDescent="0.3">
      <c r="A112" s="209"/>
      <c r="B112" s="213"/>
      <c r="C112" s="210"/>
    </row>
    <row r="113" spans="1:3" x14ac:dyDescent="0.3">
      <c r="A113" s="209"/>
      <c r="B113" s="213"/>
      <c r="C113" s="210"/>
    </row>
    <row r="114" spans="1:3" x14ac:dyDescent="0.3">
      <c r="A114" s="209"/>
      <c r="B114" s="213"/>
      <c r="C114" s="210"/>
    </row>
    <row r="115" spans="1:3" x14ac:dyDescent="0.3">
      <c r="A115" s="209"/>
      <c r="B115" s="213"/>
      <c r="C115" s="210"/>
    </row>
    <row r="116" spans="1:3" x14ac:dyDescent="0.3">
      <c r="A116" s="209"/>
      <c r="B116" s="213"/>
      <c r="C116" s="210"/>
    </row>
    <row r="117" spans="1:3" x14ac:dyDescent="0.3">
      <c r="A117" s="214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24" sqref="B24"/>
    </sheetView>
  </sheetViews>
  <sheetFormatPr defaultRowHeight="14.4" x14ac:dyDescent="0.3"/>
  <cols>
    <col min="1" max="1" width="30.3984375" style="191" customWidth="1"/>
    <col min="2" max="2" width="38.296875" style="191" customWidth="1"/>
    <col min="3" max="3" width="13.3984375" style="193" bestFit="1" customWidth="1"/>
    <col min="4" max="4" width="10.69921875" style="193" customWidth="1"/>
    <col min="5" max="5" width="13.296875" style="193" bestFit="1" customWidth="1"/>
    <col min="6" max="6" width="10.59765625" style="194" bestFit="1" customWidth="1"/>
    <col min="7" max="7" width="17.296875" style="190" customWidth="1"/>
    <col min="8" max="8" width="3.09765625" style="191" customWidth="1"/>
    <col min="9" max="255" width="8.8984375" style="191"/>
    <col min="256" max="256" width="4.3984375" style="191" customWidth="1"/>
    <col min="257" max="257" width="30.3984375" style="191" customWidth="1"/>
    <col min="258" max="258" width="38.296875" style="191" customWidth="1"/>
    <col min="259" max="259" width="13.3984375" style="191" bestFit="1" customWidth="1"/>
    <col min="260" max="260" width="10.69921875" style="191" customWidth="1"/>
    <col min="261" max="261" width="13.296875" style="191" bestFit="1" customWidth="1"/>
    <col min="262" max="262" width="10.59765625" style="191" bestFit="1" customWidth="1"/>
    <col min="263" max="263" width="17.296875" style="191" customWidth="1"/>
    <col min="264" max="264" width="3.09765625" style="191" customWidth="1"/>
    <col min="265" max="511" width="8.8984375" style="191"/>
    <col min="512" max="512" width="4.3984375" style="191" customWidth="1"/>
    <col min="513" max="513" width="30.3984375" style="191" customWidth="1"/>
    <col min="514" max="514" width="38.296875" style="191" customWidth="1"/>
    <col min="515" max="515" width="13.3984375" style="191" bestFit="1" customWidth="1"/>
    <col min="516" max="516" width="10.69921875" style="191" customWidth="1"/>
    <col min="517" max="517" width="13.296875" style="191" bestFit="1" customWidth="1"/>
    <col min="518" max="518" width="10.59765625" style="191" bestFit="1" customWidth="1"/>
    <col min="519" max="519" width="17.296875" style="191" customWidth="1"/>
    <col min="520" max="520" width="3.09765625" style="191" customWidth="1"/>
    <col min="521" max="767" width="8.8984375" style="191"/>
    <col min="768" max="768" width="4.3984375" style="191" customWidth="1"/>
    <col min="769" max="769" width="30.3984375" style="191" customWidth="1"/>
    <col min="770" max="770" width="38.296875" style="191" customWidth="1"/>
    <col min="771" max="771" width="13.3984375" style="191" bestFit="1" customWidth="1"/>
    <col min="772" max="772" width="10.69921875" style="191" customWidth="1"/>
    <col min="773" max="773" width="13.296875" style="191" bestFit="1" customWidth="1"/>
    <col min="774" max="774" width="10.59765625" style="191" bestFit="1" customWidth="1"/>
    <col min="775" max="775" width="17.296875" style="191" customWidth="1"/>
    <col min="776" max="776" width="3.09765625" style="191" customWidth="1"/>
    <col min="777" max="1023" width="8.8984375" style="191"/>
    <col min="1024" max="1024" width="4.3984375" style="191" customWidth="1"/>
    <col min="1025" max="1025" width="30.3984375" style="191" customWidth="1"/>
    <col min="1026" max="1026" width="38.296875" style="191" customWidth="1"/>
    <col min="1027" max="1027" width="13.3984375" style="191" bestFit="1" customWidth="1"/>
    <col min="1028" max="1028" width="10.69921875" style="191" customWidth="1"/>
    <col min="1029" max="1029" width="13.296875" style="191" bestFit="1" customWidth="1"/>
    <col min="1030" max="1030" width="10.59765625" style="191" bestFit="1" customWidth="1"/>
    <col min="1031" max="1031" width="17.296875" style="191" customWidth="1"/>
    <col min="1032" max="1032" width="3.09765625" style="191" customWidth="1"/>
    <col min="1033" max="1279" width="8.8984375" style="191"/>
    <col min="1280" max="1280" width="4.3984375" style="191" customWidth="1"/>
    <col min="1281" max="1281" width="30.3984375" style="191" customWidth="1"/>
    <col min="1282" max="1282" width="38.296875" style="191" customWidth="1"/>
    <col min="1283" max="1283" width="13.3984375" style="191" bestFit="1" customWidth="1"/>
    <col min="1284" max="1284" width="10.69921875" style="191" customWidth="1"/>
    <col min="1285" max="1285" width="13.296875" style="191" bestFit="1" customWidth="1"/>
    <col min="1286" max="1286" width="10.59765625" style="191" bestFit="1" customWidth="1"/>
    <col min="1287" max="1287" width="17.296875" style="191" customWidth="1"/>
    <col min="1288" max="1288" width="3.09765625" style="191" customWidth="1"/>
    <col min="1289" max="1535" width="8.8984375" style="191"/>
    <col min="1536" max="1536" width="4.3984375" style="191" customWidth="1"/>
    <col min="1537" max="1537" width="30.3984375" style="191" customWidth="1"/>
    <col min="1538" max="1538" width="38.296875" style="191" customWidth="1"/>
    <col min="1539" max="1539" width="13.3984375" style="191" bestFit="1" customWidth="1"/>
    <col min="1540" max="1540" width="10.69921875" style="191" customWidth="1"/>
    <col min="1541" max="1541" width="13.296875" style="191" bestFit="1" customWidth="1"/>
    <col min="1542" max="1542" width="10.59765625" style="191" bestFit="1" customWidth="1"/>
    <col min="1543" max="1543" width="17.296875" style="191" customWidth="1"/>
    <col min="1544" max="1544" width="3.09765625" style="191" customWidth="1"/>
    <col min="1545" max="1791" width="8.8984375" style="191"/>
    <col min="1792" max="1792" width="4.3984375" style="191" customWidth="1"/>
    <col min="1793" max="1793" width="30.3984375" style="191" customWidth="1"/>
    <col min="1794" max="1794" width="38.296875" style="191" customWidth="1"/>
    <col min="1795" max="1795" width="13.3984375" style="191" bestFit="1" customWidth="1"/>
    <col min="1796" max="1796" width="10.69921875" style="191" customWidth="1"/>
    <col min="1797" max="1797" width="13.296875" style="191" bestFit="1" customWidth="1"/>
    <col min="1798" max="1798" width="10.59765625" style="191" bestFit="1" customWidth="1"/>
    <col min="1799" max="1799" width="17.296875" style="191" customWidth="1"/>
    <col min="1800" max="1800" width="3.09765625" style="191" customWidth="1"/>
    <col min="1801" max="2047" width="8.8984375" style="191"/>
    <col min="2048" max="2048" width="4.3984375" style="191" customWidth="1"/>
    <col min="2049" max="2049" width="30.3984375" style="191" customWidth="1"/>
    <col min="2050" max="2050" width="38.296875" style="191" customWidth="1"/>
    <col min="2051" max="2051" width="13.3984375" style="191" bestFit="1" customWidth="1"/>
    <col min="2052" max="2052" width="10.69921875" style="191" customWidth="1"/>
    <col min="2053" max="2053" width="13.296875" style="191" bestFit="1" customWidth="1"/>
    <col min="2054" max="2054" width="10.59765625" style="191" bestFit="1" customWidth="1"/>
    <col min="2055" max="2055" width="17.296875" style="191" customWidth="1"/>
    <col min="2056" max="2056" width="3.09765625" style="191" customWidth="1"/>
    <col min="2057" max="2303" width="8.8984375" style="191"/>
    <col min="2304" max="2304" width="4.3984375" style="191" customWidth="1"/>
    <col min="2305" max="2305" width="30.3984375" style="191" customWidth="1"/>
    <col min="2306" max="2306" width="38.296875" style="191" customWidth="1"/>
    <col min="2307" max="2307" width="13.3984375" style="191" bestFit="1" customWidth="1"/>
    <col min="2308" max="2308" width="10.69921875" style="191" customWidth="1"/>
    <col min="2309" max="2309" width="13.296875" style="191" bestFit="1" customWidth="1"/>
    <col min="2310" max="2310" width="10.59765625" style="191" bestFit="1" customWidth="1"/>
    <col min="2311" max="2311" width="17.296875" style="191" customWidth="1"/>
    <col min="2312" max="2312" width="3.09765625" style="191" customWidth="1"/>
    <col min="2313" max="2559" width="8.8984375" style="191"/>
    <col min="2560" max="2560" width="4.3984375" style="191" customWidth="1"/>
    <col min="2561" max="2561" width="30.3984375" style="191" customWidth="1"/>
    <col min="2562" max="2562" width="38.296875" style="191" customWidth="1"/>
    <col min="2563" max="2563" width="13.3984375" style="191" bestFit="1" customWidth="1"/>
    <col min="2564" max="2564" width="10.69921875" style="191" customWidth="1"/>
    <col min="2565" max="2565" width="13.296875" style="191" bestFit="1" customWidth="1"/>
    <col min="2566" max="2566" width="10.59765625" style="191" bestFit="1" customWidth="1"/>
    <col min="2567" max="2567" width="17.296875" style="191" customWidth="1"/>
    <col min="2568" max="2568" width="3.09765625" style="191" customWidth="1"/>
    <col min="2569" max="2815" width="8.8984375" style="191"/>
    <col min="2816" max="2816" width="4.3984375" style="191" customWidth="1"/>
    <col min="2817" max="2817" width="30.3984375" style="191" customWidth="1"/>
    <col min="2818" max="2818" width="38.296875" style="191" customWidth="1"/>
    <col min="2819" max="2819" width="13.3984375" style="191" bestFit="1" customWidth="1"/>
    <col min="2820" max="2820" width="10.69921875" style="191" customWidth="1"/>
    <col min="2821" max="2821" width="13.296875" style="191" bestFit="1" customWidth="1"/>
    <col min="2822" max="2822" width="10.59765625" style="191" bestFit="1" customWidth="1"/>
    <col min="2823" max="2823" width="17.296875" style="191" customWidth="1"/>
    <col min="2824" max="2824" width="3.09765625" style="191" customWidth="1"/>
    <col min="2825" max="3071" width="8.8984375" style="191"/>
    <col min="3072" max="3072" width="4.3984375" style="191" customWidth="1"/>
    <col min="3073" max="3073" width="30.3984375" style="191" customWidth="1"/>
    <col min="3074" max="3074" width="38.296875" style="191" customWidth="1"/>
    <col min="3075" max="3075" width="13.3984375" style="191" bestFit="1" customWidth="1"/>
    <col min="3076" max="3076" width="10.69921875" style="191" customWidth="1"/>
    <col min="3077" max="3077" width="13.296875" style="191" bestFit="1" customWidth="1"/>
    <col min="3078" max="3078" width="10.59765625" style="191" bestFit="1" customWidth="1"/>
    <col min="3079" max="3079" width="17.296875" style="191" customWidth="1"/>
    <col min="3080" max="3080" width="3.09765625" style="191" customWidth="1"/>
    <col min="3081" max="3327" width="8.8984375" style="191"/>
    <col min="3328" max="3328" width="4.3984375" style="191" customWidth="1"/>
    <col min="3329" max="3329" width="30.3984375" style="191" customWidth="1"/>
    <col min="3330" max="3330" width="38.296875" style="191" customWidth="1"/>
    <col min="3331" max="3331" width="13.3984375" style="191" bestFit="1" customWidth="1"/>
    <col min="3332" max="3332" width="10.69921875" style="191" customWidth="1"/>
    <col min="3333" max="3333" width="13.296875" style="191" bestFit="1" customWidth="1"/>
    <col min="3334" max="3334" width="10.59765625" style="191" bestFit="1" customWidth="1"/>
    <col min="3335" max="3335" width="17.296875" style="191" customWidth="1"/>
    <col min="3336" max="3336" width="3.09765625" style="191" customWidth="1"/>
    <col min="3337" max="3583" width="8.8984375" style="191"/>
    <col min="3584" max="3584" width="4.3984375" style="191" customWidth="1"/>
    <col min="3585" max="3585" width="30.3984375" style="191" customWidth="1"/>
    <col min="3586" max="3586" width="38.296875" style="191" customWidth="1"/>
    <col min="3587" max="3587" width="13.3984375" style="191" bestFit="1" customWidth="1"/>
    <col min="3588" max="3588" width="10.69921875" style="191" customWidth="1"/>
    <col min="3589" max="3589" width="13.296875" style="191" bestFit="1" customWidth="1"/>
    <col min="3590" max="3590" width="10.59765625" style="191" bestFit="1" customWidth="1"/>
    <col min="3591" max="3591" width="17.296875" style="191" customWidth="1"/>
    <col min="3592" max="3592" width="3.09765625" style="191" customWidth="1"/>
    <col min="3593" max="3839" width="8.8984375" style="191"/>
    <col min="3840" max="3840" width="4.3984375" style="191" customWidth="1"/>
    <col min="3841" max="3841" width="30.3984375" style="191" customWidth="1"/>
    <col min="3842" max="3842" width="38.296875" style="191" customWidth="1"/>
    <col min="3843" max="3843" width="13.3984375" style="191" bestFit="1" customWidth="1"/>
    <col min="3844" max="3844" width="10.69921875" style="191" customWidth="1"/>
    <col min="3845" max="3845" width="13.296875" style="191" bestFit="1" customWidth="1"/>
    <col min="3846" max="3846" width="10.59765625" style="191" bestFit="1" customWidth="1"/>
    <col min="3847" max="3847" width="17.296875" style="191" customWidth="1"/>
    <col min="3848" max="3848" width="3.09765625" style="191" customWidth="1"/>
    <col min="3849" max="4095" width="8.8984375" style="191"/>
    <col min="4096" max="4096" width="4.3984375" style="191" customWidth="1"/>
    <col min="4097" max="4097" width="30.3984375" style="191" customWidth="1"/>
    <col min="4098" max="4098" width="38.296875" style="191" customWidth="1"/>
    <col min="4099" max="4099" width="13.3984375" style="191" bestFit="1" customWidth="1"/>
    <col min="4100" max="4100" width="10.69921875" style="191" customWidth="1"/>
    <col min="4101" max="4101" width="13.296875" style="191" bestFit="1" customWidth="1"/>
    <col min="4102" max="4102" width="10.59765625" style="191" bestFit="1" customWidth="1"/>
    <col min="4103" max="4103" width="17.296875" style="191" customWidth="1"/>
    <col min="4104" max="4104" width="3.09765625" style="191" customWidth="1"/>
    <col min="4105" max="4351" width="8.8984375" style="191"/>
    <col min="4352" max="4352" width="4.3984375" style="191" customWidth="1"/>
    <col min="4353" max="4353" width="30.3984375" style="191" customWidth="1"/>
    <col min="4354" max="4354" width="38.296875" style="191" customWidth="1"/>
    <col min="4355" max="4355" width="13.3984375" style="191" bestFit="1" customWidth="1"/>
    <col min="4356" max="4356" width="10.69921875" style="191" customWidth="1"/>
    <col min="4357" max="4357" width="13.296875" style="191" bestFit="1" customWidth="1"/>
    <col min="4358" max="4358" width="10.59765625" style="191" bestFit="1" customWidth="1"/>
    <col min="4359" max="4359" width="17.296875" style="191" customWidth="1"/>
    <col min="4360" max="4360" width="3.09765625" style="191" customWidth="1"/>
    <col min="4361" max="4607" width="8.8984375" style="191"/>
    <col min="4608" max="4608" width="4.3984375" style="191" customWidth="1"/>
    <col min="4609" max="4609" width="30.3984375" style="191" customWidth="1"/>
    <col min="4610" max="4610" width="38.296875" style="191" customWidth="1"/>
    <col min="4611" max="4611" width="13.3984375" style="191" bestFit="1" customWidth="1"/>
    <col min="4612" max="4612" width="10.69921875" style="191" customWidth="1"/>
    <col min="4613" max="4613" width="13.296875" style="191" bestFit="1" customWidth="1"/>
    <col min="4614" max="4614" width="10.59765625" style="191" bestFit="1" customWidth="1"/>
    <col min="4615" max="4615" width="17.296875" style="191" customWidth="1"/>
    <col min="4616" max="4616" width="3.09765625" style="191" customWidth="1"/>
    <col min="4617" max="4863" width="8.8984375" style="191"/>
    <col min="4864" max="4864" width="4.3984375" style="191" customWidth="1"/>
    <col min="4865" max="4865" width="30.3984375" style="191" customWidth="1"/>
    <col min="4866" max="4866" width="38.296875" style="191" customWidth="1"/>
    <col min="4867" max="4867" width="13.3984375" style="191" bestFit="1" customWidth="1"/>
    <col min="4868" max="4868" width="10.69921875" style="191" customWidth="1"/>
    <col min="4869" max="4869" width="13.296875" style="191" bestFit="1" customWidth="1"/>
    <col min="4870" max="4870" width="10.59765625" style="191" bestFit="1" customWidth="1"/>
    <col min="4871" max="4871" width="17.296875" style="191" customWidth="1"/>
    <col min="4872" max="4872" width="3.09765625" style="191" customWidth="1"/>
    <col min="4873" max="5119" width="8.8984375" style="191"/>
    <col min="5120" max="5120" width="4.3984375" style="191" customWidth="1"/>
    <col min="5121" max="5121" width="30.3984375" style="191" customWidth="1"/>
    <col min="5122" max="5122" width="38.296875" style="191" customWidth="1"/>
    <col min="5123" max="5123" width="13.3984375" style="191" bestFit="1" customWidth="1"/>
    <col min="5124" max="5124" width="10.69921875" style="191" customWidth="1"/>
    <col min="5125" max="5125" width="13.296875" style="191" bestFit="1" customWidth="1"/>
    <col min="5126" max="5126" width="10.59765625" style="191" bestFit="1" customWidth="1"/>
    <col min="5127" max="5127" width="17.296875" style="191" customWidth="1"/>
    <col min="5128" max="5128" width="3.09765625" style="191" customWidth="1"/>
    <col min="5129" max="5375" width="8.8984375" style="191"/>
    <col min="5376" max="5376" width="4.3984375" style="191" customWidth="1"/>
    <col min="5377" max="5377" width="30.3984375" style="191" customWidth="1"/>
    <col min="5378" max="5378" width="38.296875" style="191" customWidth="1"/>
    <col min="5379" max="5379" width="13.3984375" style="191" bestFit="1" customWidth="1"/>
    <col min="5380" max="5380" width="10.69921875" style="191" customWidth="1"/>
    <col min="5381" max="5381" width="13.296875" style="191" bestFit="1" customWidth="1"/>
    <col min="5382" max="5382" width="10.59765625" style="191" bestFit="1" customWidth="1"/>
    <col min="5383" max="5383" width="17.296875" style="191" customWidth="1"/>
    <col min="5384" max="5384" width="3.09765625" style="191" customWidth="1"/>
    <col min="5385" max="5631" width="8.8984375" style="191"/>
    <col min="5632" max="5632" width="4.3984375" style="191" customWidth="1"/>
    <col min="5633" max="5633" width="30.3984375" style="191" customWidth="1"/>
    <col min="5634" max="5634" width="38.296875" style="191" customWidth="1"/>
    <col min="5635" max="5635" width="13.3984375" style="191" bestFit="1" customWidth="1"/>
    <col min="5636" max="5636" width="10.69921875" style="191" customWidth="1"/>
    <col min="5637" max="5637" width="13.296875" style="191" bestFit="1" customWidth="1"/>
    <col min="5638" max="5638" width="10.59765625" style="191" bestFit="1" customWidth="1"/>
    <col min="5639" max="5639" width="17.296875" style="191" customWidth="1"/>
    <col min="5640" max="5640" width="3.09765625" style="191" customWidth="1"/>
    <col min="5641" max="5887" width="8.8984375" style="191"/>
    <col min="5888" max="5888" width="4.3984375" style="191" customWidth="1"/>
    <col min="5889" max="5889" width="30.3984375" style="191" customWidth="1"/>
    <col min="5890" max="5890" width="38.296875" style="191" customWidth="1"/>
    <col min="5891" max="5891" width="13.3984375" style="191" bestFit="1" customWidth="1"/>
    <col min="5892" max="5892" width="10.69921875" style="191" customWidth="1"/>
    <col min="5893" max="5893" width="13.296875" style="191" bestFit="1" customWidth="1"/>
    <col min="5894" max="5894" width="10.59765625" style="191" bestFit="1" customWidth="1"/>
    <col min="5895" max="5895" width="17.296875" style="191" customWidth="1"/>
    <col min="5896" max="5896" width="3.09765625" style="191" customWidth="1"/>
    <col min="5897" max="6143" width="8.8984375" style="191"/>
    <col min="6144" max="6144" width="4.3984375" style="191" customWidth="1"/>
    <col min="6145" max="6145" width="30.3984375" style="191" customWidth="1"/>
    <col min="6146" max="6146" width="38.296875" style="191" customWidth="1"/>
    <col min="6147" max="6147" width="13.3984375" style="191" bestFit="1" customWidth="1"/>
    <col min="6148" max="6148" width="10.69921875" style="191" customWidth="1"/>
    <col min="6149" max="6149" width="13.296875" style="191" bestFit="1" customWidth="1"/>
    <col min="6150" max="6150" width="10.59765625" style="191" bestFit="1" customWidth="1"/>
    <col min="6151" max="6151" width="17.296875" style="191" customWidth="1"/>
    <col min="6152" max="6152" width="3.09765625" style="191" customWidth="1"/>
    <col min="6153" max="6399" width="8.8984375" style="191"/>
    <col min="6400" max="6400" width="4.3984375" style="191" customWidth="1"/>
    <col min="6401" max="6401" width="30.3984375" style="191" customWidth="1"/>
    <col min="6402" max="6402" width="38.296875" style="191" customWidth="1"/>
    <col min="6403" max="6403" width="13.3984375" style="191" bestFit="1" customWidth="1"/>
    <col min="6404" max="6404" width="10.69921875" style="191" customWidth="1"/>
    <col min="6405" max="6405" width="13.296875" style="191" bestFit="1" customWidth="1"/>
    <col min="6406" max="6406" width="10.59765625" style="191" bestFit="1" customWidth="1"/>
    <col min="6407" max="6407" width="17.296875" style="191" customWidth="1"/>
    <col min="6408" max="6408" width="3.09765625" style="191" customWidth="1"/>
    <col min="6409" max="6655" width="8.8984375" style="191"/>
    <col min="6656" max="6656" width="4.3984375" style="191" customWidth="1"/>
    <col min="6657" max="6657" width="30.3984375" style="191" customWidth="1"/>
    <col min="6658" max="6658" width="38.296875" style="191" customWidth="1"/>
    <col min="6659" max="6659" width="13.3984375" style="191" bestFit="1" customWidth="1"/>
    <col min="6660" max="6660" width="10.69921875" style="191" customWidth="1"/>
    <col min="6661" max="6661" width="13.296875" style="191" bestFit="1" customWidth="1"/>
    <col min="6662" max="6662" width="10.59765625" style="191" bestFit="1" customWidth="1"/>
    <col min="6663" max="6663" width="17.296875" style="191" customWidth="1"/>
    <col min="6664" max="6664" width="3.09765625" style="191" customWidth="1"/>
    <col min="6665" max="6911" width="8.8984375" style="191"/>
    <col min="6912" max="6912" width="4.3984375" style="191" customWidth="1"/>
    <col min="6913" max="6913" width="30.3984375" style="191" customWidth="1"/>
    <col min="6914" max="6914" width="38.296875" style="191" customWidth="1"/>
    <col min="6915" max="6915" width="13.3984375" style="191" bestFit="1" customWidth="1"/>
    <col min="6916" max="6916" width="10.69921875" style="191" customWidth="1"/>
    <col min="6917" max="6917" width="13.296875" style="191" bestFit="1" customWidth="1"/>
    <col min="6918" max="6918" width="10.59765625" style="191" bestFit="1" customWidth="1"/>
    <col min="6919" max="6919" width="17.296875" style="191" customWidth="1"/>
    <col min="6920" max="6920" width="3.09765625" style="191" customWidth="1"/>
    <col min="6921" max="7167" width="8.8984375" style="191"/>
    <col min="7168" max="7168" width="4.3984375" style="191" customWidth="1"/>
    <col min="7169" max="7169" width="30.3984375" style="191" customWidth="1"/>
    <col min="7170" max="7170" width="38.296875" style="191" customWidth="1"/>
    <col min="7171" max="7171" width="13.3984375" style="191" bestFit="1" customWidth="1"/>
    <col min="7172" max="7172" width="10.69921875" style="191" customWidth="1"/>
    <col min="7173" max="7173" width="13.296875" style="191" bestFit="1" customWidth="1"/>
    <col min="7174" max="7174" width="10.59765625" style="191" bestFit="1" customWidth="1"/>
    <col min="7175" max="7175" width="17.296875" style="191" customWidth="1"/>
    <col min="7176" max="7176" width="3.09765625" style="191" customWidth="1"/>
    <col min="7177" max="7423" width="8.8984375" style="191"/>
    <col min="7424" max="7424" width="4.3984375" style="191" customWidth="1"/>
    <col min="7425" max="7425" width="30.3984375" style="191" customWidth="1"/>
    <col min="7426" max="7426" width="38.296875" style="191" customWidth="1"/>
    <col min="7427" max="7427" width="13.3984375" style="191" bestFit="1" customWidth="1"/>
    <col min="7428" max="7428" width="10.69921875" style="191" customWidth="1"/>
    <col min="7429" max="7429" width="13.296875" style="191" bestFit="1" customWidth="1"/>
    <col min="7430" max="7430" width="10.59765625" style="191" bestFit="1" customWidth="1"/>
    <col min="7431" max="7431" width="17.296875" style="191" customWidth="1"/>
    <col min="7432" max="7432" width="3.09765625" style="191" customWidth="1"/>
    <col min="7433" max="7679" width="8.8984375" style="191"/>
    <col min="7680" max="7680" width="4.3984375" style="191" customWidth="1"/>
    <col min="7681" max="7681" width="30.3984375" style="191" customWidth="1"/>
    <col min="7682" max="7682" width="38.296875" style="191" customWidth="1"/>
    <col min="7683" max="7683" width="13.3984375" style="191" bestFit="1" customWidth="1"/>
    <col min="7684" max="7684" width="10.69921875" style="191" customWidth="1"/>
    <col min="7685" max="7685" width="13.296875" style="191" bestFit="1" customWidth="1"/>
    <col min="7686" max="7686" width="10.59765625" style="191" bestFit="1" customWidth="1"/>
    <col min="7687" max="7687" width="17.296875" style="191" customWidth="1"/>
    <col min="7688" max="7688" width="3.09765625" style="191" customWidth="1"/>
    <col min="7689" max="7935" width="8.8984375" style="191"/>
    <col min="7936" max="7936" width="4.3984375" style="191" customWidth="1"/>
    <col min="7937" max="7937" width="30.3984375" style="191" customWidth="1"/>
    <col min="7938" max="7938" width="38.296875" style="191" customWidth="1"/>
    <col min="7939" max="7939" width="13.3984375" style="191" bestFit="1" customWidth="1"/>
    <col min="7940" max="7940" width="10.69921875" style="191" customWidth="1"/>
    <col min="7941" max="7941" width="13.296875" style="191" bestFit="1" customWidth="1"/>
    <col min="7942" max="7942" width="10.59765625" style="191" bestFit="1" customWidth="1"/>
    <col min="7943" max="7943" width="17.296875" style="191" customWidth="1"/>
    <col min="7944" max="7944" width="3.09765625" style="191" customWidth="1"/>
    <col min="7945" max="8191" width="8.8984375" style="191"/>
    <col min="8192" max="8192" width="4.3984375" style="191" customWidth="1"/>
    <col min="8193" max="8193" width="30.3984375" style="191" customWidth="1"/>
    <col min="8194" max="8194" width="38.296875" style="191" customWidth="1"/>
    <col min="8195" max="8195" width="13.3984375" style="191" bestFit="1" customWidth="1"/>
    <col min="8196" max="8196" width="10.69921875" style="191" customWidth="1"/>
    <col min="8197" max="8197" width="13.296875" style="191" bestFit="1" customWidth="1"/>
    <col min="8198" max="8198" width="10.59765625" style="191" bestFit="1" customWidth="1"/>
    <col min="8199" max="8199" width="17.296875" style="191" customWidth="1"/>
    <col min="8200" max="8200" width="3.09765625" style="191" customWidth="1"/>
    <col min="8201" max="8447" width="8.8984375" style="191"/>
    <col min="8448" max="8448" width="4.3984375" style="191" customWidth="1"/>
    <col min="8449" max="8449" width="30.3984375" style="191" customWidth="1"/>
    <col min="8450" max="8450" width="38.296875" style="191" customWidth="1"/>
    <col min="8451" max="8451" width="13.3984375" style="191" bestFit="1" customWidth="1"/>
    <col min="8452" max="8452" width="10.69921875" style="191" customWidth="1"/>
    <col min="8453" max="8453" width="13.296875" style="191" bestFit="1" customWidth="1"/>
    <col min="8454" max="8454" width="10.59765625" style="191" bestFit="1" customWidth="1"/>
    <col min="8455" max="8455" width="17.296875" style="191" customWidth="1"/>
    <col min="8456" max="8456" width="3.09765625" style="191" customWidth="1"/>
    <col min="8457" max="8703" width="8.8984375" style="191"/>
    <col min="8704" max="8704" width="4.3984375" style="191" customWidth="1"/>
    <col min="8705" max="8705" width="30.3984375" style="191" customWidth="1"/>
    <col min="8706" max="8706" width="38.296875" style="191" customWidth="1"/>
    <col min="8707" max="8707" width="13.3984375" style="191" bestFit="1" customWidth="1"/>
    <col min="8708" max="8708" width="10.69921875" style="191" customWidth="1"/>
    <col min="8709" max="8709" width="13.296875" style="191" bestFit="1" customWidth="1"/>
    <col min="8710" max="8710" width="10.59765625" style="191" bestFit="1" customWidth="1"/>
    <col min="8711" max="8711" width="17.296875" style="191" customWidth="1"/>
    <col min="8712" max="8712" width="3.09765625" style="191" customWidth="1"/>
    <col min="8713" max="8959" width="8.8984375" style="191"/>
    <col min="8960" max="8960" width="4.3984375" style="191" customWidth="1"/>
    <col min="8961" max="8961" width="30.3984375" style="191" customWidth="1"/>
    <col min="8962" max="8962" width="38.296875" style="191" customWidth="1"/>
    <col min="8963" max="8963" width="13.3984375" style="191" bestFit="1" customWidth="1"/>
    <col min="8964" max="8964" width="10.69921875" style="191" customWidth="1"/>
    <col min="8965" max="8965" width="13.296875" style="191" bestFit="1" customWidth="1"/>
    <col min="8966" max="8966" width="10.59765625" style="191" bestFit="1" customWidth="1"/>
    <col min="8967" max="8967" width="17.296875" style="191" customWidth="1"/>
    <col min="8968" max="8968" width="3.09765625" style="191" customWidth="1"/>
    <col min="8969" max="9215" width="8.8984375" style="191"/>
    <col min="9216" max="9216" width="4.3984375" style="191" customWidth="1"/>
    <col min="9217" max="9217" width="30.3984375" style="191" customWidth="1"/>
    <col min="9218" max="9218" width="38.296875" style="191" customWidth="1"/>
    <col min="9219" max="9219" width="13.3984375" style="191" bestFit="1" customWidth="1"/>
    <col min="9220" max="9220" width="10.69921875" style="191" customWidth="1"/>
    <col min="9221" max="9221" width="13.296875" style="191" bestFit="1" customWidth="1"/>
    <col min="9222" max="9222" width="10.59765625" style="191" bestFit="1" customWidth="1"/>
    <col min="9223" max="9223" width="17.296875" style="191" customWidth="1"/>
    <col min="9224" max="9224" width="3.09765625" style="191" customWidth="1"/>
    <col min="9225" max="9471" width="8.8984375" style="191"/>
    <col min="9472" max="9472" width="4.3984375" style="191" customWidth="1"/>
    <col min="9473" max="9473" width="30.3984375" style="191" customWidth="1"/>
    <col min="9474" max="9474" width="38.296875" style="191" customWidth="1"/>
    <col min="9475" max="9475" width="13.3984375" style="191" bestFit="1" customWidth="1"/>
    <col min="9476" max="9476" width="10.69921875" style="191" customWidth="1"/>
    <col min="9477" max="9477" width="13.296875" style="191" bestFit="1" customWidth="1"/>
    <col min="9478" max="9478" width="10.59765625" style="191" bestFit="1" customWidth="1"/>
    <col min="9479" max="9479" width="17.296875" style="191" customWidth="1"/>
    <col min="9480" max="9480" width="3.09765625" style="191" customWidth="1"/>
    <col min="9481" max="9727" width="8.8984375" style="191"/>
    <col min="9728" max="9728" width="4.3984375" style="191" customWidth="1"/>
    <col min="9729" max="9729" width="30.3984375" style="191" customWidth="1"/>
    <col min="9730" max="9730" width="38.296875" style="191" customWidth="1"/>
    <col min="9731" max="9731" width="13.3984375" style="191" bestFit="1" customWidth="1"/>
    <col min="9732" max="9732" width="10.69921875" style="191" customWidth="1"/>
    <col min="9733" max="9733" width="13.296875" style="191" bestFit="1" customWidth="1"/>
    <col min="9734" max="9734" width="10.59765625" style="191" bestFit="1" customWidth="1"/>
    <col min="9735" max="9735" width="17.296875" style="191" customWidth="1"/>
    <col min="9736" max="9736" width="3.09765625" style="191" customWidth="1"/>
    <col min="9737" max="9983" width="8.8984375" style="191"/>
    <col min="9984" max="9984" width="4.3984375" style="191" customWidth="1"/>
    <col min="9985" max="9985" width="30.3984375" style="191" customWidth="1"/>
    <col min="9986" max="9986" width="38.296875" style="191" customWidth="1"/>
    <col min="9987" max="9987" width="13.3984375" style="191" bestFit="1" customWidth="1"/>
    <col min="9988" max="9988" width="10.69921875" style="191" customWidth="1"/>
    <col min="9989" max="9989" width="13.296875" style="191" bestFit="1" customWidth="1"/>
    <col min="9990" max="9990" width="10.59765625" style="191" bestFit="1" customWidth="1"/>
    <col min="9991" max="9991" width="17.296875" style="191" customWidth="1"/>
    <col min="9992" max="9992" width="3.09765625" style="191" customWidth="1"/>
    <col min="9993" max="10239" width="8.8984375" style="191"/>
    <col min="10240" max="10240" width="4.3984375" style="191" customWidth="1"/>
    <col min="10241" max="10241" width="30.3984375" style="191" customWidth="1"/>
    <col min="10242" max="10242" width="38.296875" style="191" customWidth="1"/>
    <col min="10243" max="10243" width="13.3984375" style="191" bestFit="1" customWidth="1"/>
    <col min="10244" max="10244" width="10.69921875" style="191" customWidth="1"/>
    <col min="10245" max="10245" width="13.296875" style="191" bestFit="1" customWidth="1"/>
    <col min="10246" max="10246" width="10.59765625" style="191" bestFit="1" customWidth="1"/>
    <col min="10247" max="10247" width="17.296875" style="191" customWidth="1"/>
    <col min="10248" max="10248" width="3.09765625" style="191" customWidth="1"/>
    <col min="10249" max="10495" width="8.8984375" style="191"/>
    <col min="10496" max="10496" width="4.3984375" style="191" customWidth="1"/>
    <col min="10497" max="10497" width="30.3984375" style="191" customWidth="1"/>
    <col min="10498" max="10498" width="38.296875" style="191" customWidth="1"/>
    <col min="10499" max="10499" width="13.3984375" style="191" bestFit="1" customWidth="1"/>
    <col min="10500" max="10500" width="10.69921875" style="191" customWidth="1"/>
    <col min="10501" max="10501" width="13.296875" style="191" bestFit="1" customWidth="1"/>
    <col min="10502" max="10502" width="10.59765625" style="191" bestFit="1" customWidth="1"/>
    <col min="10503" max="10503" width="17.296875" style="191" customWidth="1"/>
    <col min="10504" max="10504" width="3.09765625" style="191" customWidth="1"/>
    <col min="10505" max="10751" width="8.8984375" style="191"/>
    <col min="10752" max="10752" width="4.3984375" style="191" customWidth="1"/>
    <col min="10753" max="10753" width="30.3984375" style="191" customWidth="1"/>
    <col min="10754" max="10754" width="38.296875" style="191" customWidth="1"/>
    <col min="10755" max="10755" width="13.3984375" style="191" bestFit="1" customWidth="1"/>
    <col min="10756" max="10756" width="10.69921875" style="191" customWidth="1"/>
    <col min="10757" max="10757" width="13.296875" style="191" bestFit="1" customWidth="1"/>
    <col min="10758" max="10758" width="10.59765625" style="191" bestFit="1" customWidth="1"/>
    <col min="10759" max="10759" width="17.296875" style="191" customWidth="1"/>
    <col min="10760" max="10760" width="3.09765625" style="191" customWidth="1"/>
    <col min="10761" max="11007" width="8.8984375" style="191"/>
    <col min="11008" max="11008" width="4.3984375" style="191" customWidth="1"/>
    <col min="11009" max="11009" width="30.3984375" style="191" customWidth="1"/>
    <col min="11010" max="11010" width="38.296875" style="191" customWidth="1"/>
    <col min="11011" max="11011" width="13.3984375" style="191" bestFit="1" customWidth="1"/>
    <col min="11012" max="11012" width="10.69921875" style="191" customWidth="1"/>
    <col min="11013" max="11013" width="13.296875" style="191" bestFit="1" customWidth="1"/>
    <col min="11014" max="11014" width="10.59765625" style="191" bestFit="1" customWidth="1"/>
    <col min="11015" max="11015" width="17.296875" style="191" customWidth="1"/>
    <col min="11016" max="11016" width="3.09765625" style="191" customWidth="1"/>
    <col min="11017" max="11263" width="8.8984375" style="191"/>
    <col min="11264" max="11264" width="4.3984375" style="191" customWidth="1"/>
    <col min="11265" max="11265" width="30.3984375" style="191" customWidth="1"/>
    <col min="11266" max="11266" width="38.296875" style="191" customWidth="1"/>
    <col min="11267" max="11267" width="13.3984375" style="191" bestFit="1" customWidth="1"/>
    <col min="11268" max="11268" width="10.69921875" style="191" customWidth="1"/>
    <col min="11269" max="11269" width="13.296875" style="191" bestFit="1" customWidth="1"/>
    <col min="11270" max="11270" width="10.59765625" style="191" bestFit="1" customWidth="1"/>
    <col min="11271" max="11271" width="17.296875" style="191" customWidth="1"/>
    <col min="11272" max="11272" width="3.09765625" style="191" customWidth="1"/>
    <col min="11273" max="11519" width="8.8984375" style="191"/>
    <col min="11520" max="11520" width="4.3984375" style="191" customWidth="1"/>
    <col min="11521" max="11521" width="30.3984375" style="191" customWidth="1"/>
    <col min="11522" max="11522" width="38.296875" style="191" customWidth="1"/>
    <col min="11523" max="11523" width="13.3984375" style="191" bestFit="1" customWidth="1"/>
    <col min="11524" max="11524" width="10.69921875" style="191" customWidth="1"/>
    <col min="11525" max="11525" width="13.296875" style="191" bestFit="1" customWidth="1"/>
    <col min="11526" max="11526" width="10.59765625" style="191" bestFit="1" customWidth="1"/>
    <col min="11527" max="11527" width="17.296875" style="191" customWidth="1"/>
    <col min="11528" max="11528" width="3.09765625" style="191" customWidth="1"/>
    <col min="11529" max="11775" width="8.8984375" style="191"/>
    <col min="11776" max="11776" width="4.3984375" style="191" customWidth="1"/>
    <col min="11777" max="11777" width="30.3984375" style="191" customWidth="1"/>
    <col min="11778" max="11778" width="38.296875" style="191" customWidth="1"/>
    <col min="11779" max="11779" width="13.3984375" style="191" bestFit="1" customWidth="1"/>
    <col min="11780" max="11780" width="10.69921875" style="191" customWidth="1"/>
    <col min="11781" max="11781" width="13.296875" style="191" bestFit="1" customWidth="1"/>
    <col min="11782" max="11782" width="10.59765625" style="191" bestFit="1" customWidth="1"/>
    <col min="11783" max="11783" width="17.296875" style="191" customWidth="1"/>
    <col min="11784" max="11784" width="3.09765625" style="191" customWidth="1"/>
    <col min="11785" max="12031" width="8.8984375" style="191"/>
    <col min="12032" max="12032" width="4.3984375" style="191" customWidth="1"/>
    <col min="12033" max="12033" width="30.3984375" style="191" customWidth="1"/>
    <col min="12034" max="12034" width="38.296875" style="191" customWidth="1"/>
    <col min="12035" max="12035" width="13.3984375" style="191" bestFit="1" customWidth="1"/>
    <col min="12036" max="12036" width="10.69921875" style="191" customWidth="1"/>
    <col min="12037" max="12037" width="13.296875" style="191" bestFit="1" customWidth="1"/>
    <col min="12038" max="12038" width="10.59765625" style="191" bestFit="1" customWidth="1"/>
    <col min="12039" max="12039" width="17.296875" style="191" customWidth="1"/>
    <col min="12040" max="12040" width="3.09765625" style="191" customWidth="1"/>
    <col min="12041" max="12287" width="8.8984375" style="191"/>
    <col min="12288" max="12288" width="4.3984375" style="191" customWidth="1"/>
    <col min="12289" max="12289" width="30.3984375" style="191" customWidth="1"/>
    <col min="12290" max="12290" width="38.296875" style="191" customWidth="1"/>
    <col min="12291" max="12291" width="13.3984375" style="191" bestFit="1" customWidth="1"/>
    <col min="12292" max="12292" width="10.69921875" style="191" customWidth="1"/>
    <col min="12293" max="12293" width="13.296875" style="191" bestFit="1" customWidth="1"/>
    <col min="12294" max="12294" width="10.59765625" style="191" bestFit="1" customWidth="1"/>
    <col min="12295" max="12295" width="17.296875" style="191" customWidth="1"/>
    <col min="12296" max="12296" width="3.09765625" style="191" customWidth="1"/>
    <col min="12297" max="12543" width="8.8984375" style="191"/>
    <col min="12544" max="12544" width="4.3984375" style="191" customWidth="1"/>
    <col min="12545" max="12545" width="30.3984375" style="191" customWidth="1"/>
    <col min="12546" max="12546" width="38.296875" style="191" customWidth="1"/>
    <col min="12547" max="12547" width="13.3984375" style="191" bestFit="1" customWidth="1"/>
    <col min="12548" max="12548" width="10.69921875" style="191" customWidth="1"/>
    <col min="12549" max="12549" width="13.296875" style="191" bestFit="1" customWidth="1"/>
    <col min="12550" max="12550" width="10.59765625" style="191" bestFit="1" customWidth="1"/>
    <col min="12551" max="12551" width="17.296875" style="191" customWidth="1"/>
    <col min="12552" max="12552" width="3.09765625" style="191" customWidth="1"/>
    <col min="12553" max="12799" width="8.8984375" style="191"/>
    <col min="12800" max="12800" width="4.3984375" style="191" customWidth="1"/>
    <col min="12801" max="12801" width="30.3984375" style="191" customWidth="1"/>
    <col min="12802" max="12802" width="38.296875" style="191" customWidth="1"/>
    <col min="12803" max="12803" width="13.3984375" style="191" bestFit="1" customWidth="1"/>
    <col min="12804" max="12804" width="10.69921875" style="191" customWidth="1"/>
    <col min="12805" max="12805" width="13.296875" style="191" bestFit="1" customWidth="1"/>
    <col min="12806" max="12806" width="10.59765625" style="191" bestFit="1" customWidth="1"/>
    <col min="12807" max="12807" width="17.296875" style="191" customWidth="1"/>
    <col min="12808" max="12808" width="3.09765625" style="191" customWidth="1"/>
    <col min="12809" max="13055" width="8.8984375" style="191"/>
    <col min="13056" max="13056" width="4.3984375" style="191" customWidth="1"/>
    <col min="13057" max="13057" width="30.3984375" style="191" customWidth="1"/>
    <col min="13058" max="13058" width="38.296875" style="191" customWidth="1"/>
    <col min="13059" max="13059" width="13.3984375" style="191" bestFit="1" customWidth="1"/>
    <col min="13060" max="13060" width="10.69921875" style="191" customWidth="1"/>
    <col min="13061" max="13061" width="13.296875" style="191" bestFit="1" customWidth="1"/>
    <col min="13062" max="13062" width="10.59765625" style="191" bestFit="1" customWidth="1"/>
    <col min="13063" max="13063" width="17.296875" style="191" customWidth="1"/>
    <col min="13064" max="13064" width="3.09765625" style="191" customWidth="1"/>
    <col min="13065" max="13311" width="8.8984375" style="191"/>
    <col min="13312" max="13312" width="4.3984375" style="191" customWidth="1"/>
    <col min="13313" max="13313" width="30.3984375" style="191" customWidth="1"/>
    <col min="13314" max="13314" width="38.296875" style="191" customWidth="1"/>
    <col min="13315" max="13315" width="13.3984375" style="191" bestFit="1" customWidth="1"/>
    <col min="13316" max="13316" width="10.69921875" style="191" customWidth="1"/>
    <col min="13317" max="13317" width="13.296875" style="191" bestFit="1" customWidth="1"/>
    <col min="13318" max="13318" width="10.59765625" style="191" bestFit="1" customWidth="1"/>
    <col min="13319" max="13319" width="17.296875" style="191" customWidth="1"/>
    <col min="13320" max="13320" width="3.09765625" style="191" customWidth="1"/>
    <col min="13321" max="13567" width="8.8984375" style="191"/>
    <col min="13568" max="13568" width="4.3984375" style="191" customWidth="1"/>
    <col min="13569" max="13569" width="30.3984375" style="191" customWidth="1"/>
    <col min="13570" max="13570" width="38.296875" style="191" customWidth="1"/>
    <col min="13571" max="13571" width="13.3984375" style="191" bestFit="1" customWidth="1"/>
    <col min="13572" max="13572" width="10.69921875" style="191" customWidth="1"/>
    <col min="13573" max="13573" width="13.296875" style="191" bestFit="1" customWidth="1"/>
    <col min="13574" max="13574" width="10.59765625" style="191" bestFit="1" customWidth="1"/>
    <col min="13575" max="13575" width="17.296875" style="191" customWidth="1"/>
    <col min="13576" max="13576" width="3.09765625" style="191" customWidth="1"/>
    <col min="13577" max="13823" width="8.8984375" style="191"/>
    <col min="13824" max="13824" width="4.3984375" style="191" customWidth="1"/>
    <col min="13825" max="13825" width="30.3984375" style="191" customWidth="1"/>
    <col min="13826" max="13826" width="38.296875" style="191" customWidth="1"/>
    <col min="13827" max="13827" width="13.3984375" style="191" bestFit="1" customWidth="1"/>
    <col min="13828" max="13828" width="10.69921875" style="191" customWidth="1"/>
    <col min="13829" max="13829" width="13.296875" style="191" bestFit="1" customWidth="1"/>
    <col min="13830" max="13830" width="10.59765625" style="191" bestFit="1" customWidth="1"/>
    <col min="13831" max="13831" width="17.296875" style="191" customWidth="1"/>
    <col min="13832" max="13832" width="3.09765625" style="191" customWidth="1"/>
    <col min="13833" max="14079" width="8.8984375" style="191"/>
    <col min="14080" max="14080" width="4.3984375" style="191" customWidth="1"/>
    <col min="14081" max="14081" width="30.3984375" style="191" customWidth="1"/>
    <col min="14082" max="14082" width="38.296875" style="191" customWidth="1"/>
    <col min="14083" max="14083" width="13.3984375" style="191" bestFit="1" customWidth="1"/>
    <col min="14084" max="14084" width="10.69921875" style="191" customWidth="1"/>
    <col min="14085" max="14085" width="13.296875" style="191" bestFit="1" customWidth="1"/>
    <col min="14086" max="14086" width="10.59765625" style="191" bestFit="1" customWidth="1"/>
    <col min="14087" max="14087" width="17.296875" style="191" customWidth="1"/>
    <col min="14088" max="14088" width="3.09765625" style="191" customWidth="1"/>
    <col min="14089" max="14335" width="8.8984375" style="191"/>
    <col min="14336" max="14336" width="4.3984375" style="191" customWidth="1"/>
    <col min="14337" max="14337" width="30.3984375" style="191" customWidth="1"/>
    <col min="14338" max="14338" width="38.296875" style="191" customWidth="1"/>
    <col min="14339" max="14339" width="13.3984375" style="191" bestFit="1" customWidth="1"/>
    <col min="14340" max="14340" width="10.69921875" style="191" customWidth="1"/>
    <col min="14341" max="14341" width="13.296875" style="191" bestFit="1" customWidth="1"/>
    <col min="14342" max="14342" width="10.59765625" style="191" bestFit="1" customWidth="1"/>
    <col min="14343" max="14343" width="17.296875" style="191" customWidth="1"/>
    <col min="14344" max="14344" width="3.09765625" style="191" customWidth="1"/>
    <col min="14345" max="14591" width="8.8984375" style="191"/>
    <col min="14592" max="14592" width="4.3984375" style="191" customWidth="1"/>
    <col min="14593" max="14593" width="30.3984375" style="191" customWidth="1"/>
    <col min="14594" max="14594" width="38.296875" style="191" customWidth="1"/>
    <col min="14595" max="14595" width="13.3984375" style="191" bestFit="1" customWidth="1"/>
    <col min="14596" max="14596" width="10.69921875" style="191" customWidth="1"/>
    <col min="14597" max="14597" width="13.296875" style="191" bestFit="1" customWidth="1"/>
    <col min="14598" max="14598" width="10.59765625" style="191" bestFit="1" customWidth="1"/>
    <col min="14599" max="14599" width="17.296875" style="191" customWidth="1"/>
    <col min="14600" max="14600" width="3.09765625" style="191" customWidth="1"/>
    <col min="14601" max="14847" width="8.8984375" style="191"/>
    <col min="14848" max="14848" width="4.3984375" style="191" customWidth="1"/>
    <col min="14849" max="14849" width="30.3984375" style="191" customWidth="1"/>
    <col min="14850" max="14850" width="38.296875" style="191" customWidth="1"/>
    <col min="14851" max="14851" width="13.3984375" style="191" bestFit="1" customWidth="1"/>
    <col min="14852" max="14852" width="10.69921875" style="191" customWidth="1"/>
    <col min="14853" max="14853" width="13.296875" style="191" bestFit="1" customWidth="1"/>
    <col min="14854" max="14854" width="10.59765625" style="191" bestFit="1" customWidth="1"/>
    <col min="14855" max="14855" width="17.296875" style="191" customWidth="1"/>
    <col min="14856" max="14856" width="3.09765625" style="191" customWidth="1"/>
    <col min="14857" max="15103" width="8.8984375" style="191"/>
    <col min="15104" max="15104" width="4.3984375" style="191" customWidth="1"/>
    <col min="15105" max="15105" width="30.3984375" style="191" customWidth="1"/>
    <col min="15106" max="15106" width="38.296875" style="191" customWidth="1"/>
    <col min="15107" max="15107" width="13.3984375" style="191" bestFit="1" customWidth="1"/>
    <col min="15108" max="15108" width="10.69921875" style="191" customWidth="1"/>
    <col min="15109" max="15109" width="13.296875" style="191" bestFit="1" customWidth="1"/>
    <col min="15110" max="15110" width="10.59765625" style="191" bestFit="1" customWidth="1"/>
    <col min="15111" max="15111" width="17.296875" style="191" customWidth="1"/>
    <col min="15112" max="15112" width="3.09765625" style="191" customWidth="1"/>
    <col min="15113" max="15359" width="8.8984375" style="191"/>
    <col min="15360" max="15360" width="4.3984375" style="191" customWidth="1"/>
    <col min="15361" max="15361" width="30.3984375" style="191" customWidth="1"/>
    <col min="15362" max="15362" width="38.296875" style="191" customWidth="1"/>
    <col min="15363" max="15363" width="13.3984375" style="191" bestFit="1" customWidth="1"/>
    <col min="15364" max="15364" width="10.69921875" style="191" customWidth="1"/>
    <col min="15365" max="15365" width="13.296875" style="191" bestFit="1" customWidth="1"/>
    <col min="15366" max="15366" width="10.59765625" style="191" bestFit="1" customWidth="1"/>
    <col min="15367" max="15367" width="17.296875" style="191" customWidth="1"/>
    <col min="15368" max="15368" width="3.09765625" style="191" customWidth="1"/>
    <col min="15369" max="15615" width="8.8984375" style="191"/>
    <col min="15616" max="15616" width="4.3984375" style="191" customWidth="1"/>
    <col min="15617" max="15617" width="30.3984375" style="191" customWidth="1"/>
    <col min="15618" max="15618" width="38.296875" style="191" customWidth="1"/>
    <col min="15619" max="15619" width="13.3984375" style="191" bestFit="1" customWidth="1"/>
    <col min="15620" max="15620" width="10.69921875" style="191" customWidth="1"/>
    <col min="15621" max="15621" width="13.296875" style="191" bestFit="1" customWidth="1"/>
    <col min="15622" max="15622" width="10.59765625" style="191" bestFit="1" customWidth="1"/>
    <col min="15623" max="15623" width="17.296875" style="191" customWidth="1"/>
    <col min="15624" max="15624" width="3.09765625" style="191" customWidth="1"/>
    <col min="15625" max="15871" width="8.8984375" style="191"/>
    <col min="15872" max="15872" width="4.3984375" style="191" customWidth="1"/>
    <col min="15873" max="15873" width="30.3984375" style="191" customWidth="1"/>
    <col min="15874" max="15874" width="38.296875" style="191" customWidth="1"/>
    <col min="15875" max="15875" width="13.3984375" style="191" bestFit="1" customWidth="1"/>
    <col min="15876" max="15876" width="10.69921875" style="191" customWidth="1"/>
    <col min="15877" max="15877" width="13.296875" style="191" bestFit="1" customWidth="1"/>
    <col min="15878" max="15878" width="10.59765625" style="191" bestFit="1" customWidth="1"/>
    <col min="15879" max="15879" width="17.296875" style="191" customWidth="1"/>
    <col min="15880" max="15880" width="3.09765625" style="191" customWidth="1"/>
    <col min="15881" max="16127" width="8.8984375" style="191"/>
    <col min="16128" max="16128" width="4.3984375" style="191" customWidth="1"/>
    <col min="16129" max="16129" width="30.3984375" style="191" customWidth="1"/>
    <col min="16130" max="16130" width="38.296875" style="191" customWidth="1"/>
    <col min="16131" max="16131" width="13.3984375" style="191" bestFit="1" customWidth="1"/>
    <col min="16132" max="16132" width="10.69921875" style="191" customWidth="1"/>
    <col min="16133" max="16133" width="13.296875" style="191" bestFit="1" customWidth="1"/>
    <col min="16134" max="16134" width="10.59765625" style="191" bestFit="1" customWidth="1"/>
    <col min="16135" max="16135" width="17.296875" style="191" customWidth="1"/>
    <col min="16136" max="16136" width="3.09765625" style="191" customWidth="1"/>
    <col min="16137" max="16384" width="8.8984375" style="191"/>
  </cols>
  <sheetData>
    <row r="1" spans="1:7" ht="18.600000000000001" customHeight="1" x14ac:dyDescent="0.3">
      <c r="A1" s="502" t="s">
        <v>200</v>
      </c>
      <c r="B1" s="502"/>
      <c r="C1" s="502"/>
      <c r="D1" s="502"/>
      <c r="E1" s="502"/>
      <c r="F1" s="502"/>
    </row>
    <row r="2" spans="1:7" ht="15.7" customHeight="1" x14ac:dyDescent="0.3">
      <c r="B2" s="192" t="s">
        <v>1426</v>
      </c>
    </row>
    <row r="3" spans="1:7" ht="15.7" customHeight="1" x14ac:dyDescent="0.3">
      <c r="B3" s="192"/>
    </row>
    <row r="4" spans="1:7" ht="15" customHeight="1" x14ac:dyDescent="0.3">
      <c r="A4" s="195"/>
      <c r="C4" s="196" t="s">
        <v>201</v>
      </c>
      <c r="D4" s="196" t="s">
        <v>202</v>
      </c>
      <c r="E4" s="196" t="s">
        <v>203</v>
      </c>
      <c r="F4" s="310" t="s">
        <v>435</v>
      </c>
    </row>
    <row r="5" spans="1:7" x14ac:dyDescent="0.3">
      <c r="A5" s="195" t="s">
        <v>1026</v>
      </c>
      <c r="C5" s="203"/>
      <c r="D5" s="203"/>
      <c r="E5" s="203"/>
    </row>
    <row r="6" spans="1:7" x14ac:dyDescent="0.3">
      <c r="A6" s="199" t="s">
        <v>720</v>
      </c>
      <c r="B6" s="191" t="s">
        <v>1427</v>
      </c>
      <c r="C6" s="210">
        <v>58</v>
      </c>
      <c r="D6" s="210"/>
      <c r="E6" s="210">
        <v>58</v>
      </c>
      <c r="F6" s="194" t="s">
        <v>52</v>
      </c>
      <c r="G6" s="201"/>
    </row>
    <row r="7" spans="1:7" x14ac:dyDescent="0.3">
      <c r="A7" s="199" t="s">
        <v>656</v>
      </c>
      <c r="B7" s="191" t="s">
        <v>655</v>
      </c>
      <c r="C7" s="203">
        <v>50.83</v>
      </c>
      <c r="D7" s="203"/>
      <c r="E7" s="203">
        <v>50.83</v>
      </c>
      <c r="F7" s="194">
        <v>203404</v>
      </c>
      <c r="G7" s="201"/>
    </row>
    <row r="8" spans="1:7" x14ac:dyDescent="0.3">
      <c r="A8" s="199" t="s">
        <v>660</v>
      </c>
      <c r="B8" s="191" t="s">
        <v>131</v>
      </c>
      <c r="C8" s="203">
        <v>79.92</v>
      </c>
      <c r="D8" s="203">
        <v>15.98</v>
      </c>
      <c r="E8" s="203">
        <v>95.9</v>
      </c>
      <c r="F8" s="194">
        <v>203405</v>
      </c>
      <c r="G8" s="201"/>
    </row>
    <row r="9" spans="1:7" x14ac:dyDescent="0.3">
      <c r="C9" s="200">
        <f>SUM(C6:C8)</f>
        <v>188.75</v>
      </c>
      <c r="D9" s="200">
        <f>SUM(D6:D8)</f>
        <v>15.98</v>
      </c>
      <c r="E9" s="200">
        <f>SUM(E6:E8)</f>
        <v>204.73000000000002</v>
      </c>
      <c r="G9" s="201"/>
    </row>
    <row r="10" spans="1:7" x14ac:dyDescent="0.3">
      <c r="C10" s="198"/>
      <c r="D10" s="198"/>
      <c r="E10" s="198"/>
      <c r="G10" s="201"/>
    </row>
    <row r="11" spans="1:7" x14ac:dyDescent="0.3">
      <c r="A11" s="195" t="s">
        <v>1027</v>
      </c>
      <c r="C11" s="203"/>
      <c r="D11" s="203"/>
      <c r="E11" s="203"/>
    </row>
    <row r="12" spans="1:7" x14ac:dyDescent="0.3">
      <c r="A12" s="199" t="s">
        <v>881</v>
      </c>
      <c r="B12" s="233" t="s">
        <v>1329</v>
      </c>
      <c r="C12" s="210">
        <v>10</v>
      </c>
      <c r="D12" s="210">
        <v>2</v>
      </c>
      <c r="E12" s="210">
        <v>12</v>
      </c>
      <c r="F12" s="194" t="s">
        <v>5</v>
      </c>
    </row>
    <row r="13" spans="1:7" x14ac:dyDescent="0.3">
      <c r="A13" s="207"/>
      <c r="B13" s="202"/>
      <c r="C13" s="200">
        <f>SUM(C12:C12)</f>
        <v>10</v>
      </c>
      <c r="D13" s="200">
        <f>SUM(D12:D12)</f>
        <v>2</v>
      </c>
      <c r="E13" s="200">
        <f>SUM(E12:E12)</f>
        <v>12</v>
      </c>
      <c r="F13" s="234"/>
    </row>
    <row r="14" spans="1:7" x14ac:dyDescent="0.3">
      <c r="C14" s="198"/>
      <c r="D14" s="198"/>
      <c r="E14" s="198"/>
    </row>
    <row r="15" spans="1:7" x14ac:dyDescent="0.3">
      <c r="A15" s="195" t="s">
        <v>1035</v>
      </c>
      <c r="B15" s="199"/>
      <c r="C15" s="203"/>
      <c r="D15" s="203"/>
      <c r="E15" s="203"/>
    </row>
    <row r="16" spans="1:7" x14ac:dyDescent="0.3">
      <c r="A16" s="199" t="s">
        <v>727</v>
      </c>
      <c r="B16" s="199" t="s">
        <v>1428</v>
      </c>
      <c r="C16" s="203">
        <v>114.25</v>
      </c>
      <c r="D16" s="203"/>
      <c r="E16" s="203">
        <v>114.25</v>
      </c>
      <c r="F16" s="194">
        <v>203406</v>
      </c>
    </row>
    <row r="17" spans="1:7" x14ac:dyDescent="0.3">
      <c r="C17" s="200">
        <f>SUM(C16:C16)</f>
        <v>114.25</v>
      </c>
      <c r="D17" s="200">
        <f>SUM(D16:D16)</f>
        <v>0</v>
      </c>
      <c r="E17" s="200">
        <f>SUM(E16:E16)</f>
        <v>114.25</v>
      </c>
    </row>
    <row r="18" spans="1:7" x14ac:dyDescent="0.3">
      <c r="C18" s="198"/>
      <c r="D18" s="198"/>
      <c r="E18" s="198"/>
      <c r="G18" s="201"/>
    </row>
    <row r="19" spans="1:7" x14ac:dyDescent="0.3">
      <c r="A19" s="195" t="s">
        <v>1033</v>
      </c>
      <c r="B19" s="112"/>
      <c r="C19" s="130"/>
      <c r="D19" s="130"/>
      <c r="E19" s="130"/>
      <c r="F19" s="115"/>
      <c r="G19" s="201"/>
    </row>
    <row r="20" spans="1:7" x14ac:dyDescent="0.3">
      <c r="A20" s="199" t="s">
        <v>1429</v>
      </c>
      <c r="B20" s="191" t="s">
        <v>1430</v>
      </c>
      <c r="C20" s="315">
        <v>545</v>
      </c>
      <c r="D20" s="316"/>
      <c r="E20" s="316">
        <v>545</v>
      </c>
      <c r="F20" s="115">
        <v>203407</v>
      </c>
      <c r="G20" s="201"/>
    </row>
    <row r="21" spans="1:7" x14ac:dyDescent="0.3">
      <c r="A21" s="199"/>
      <c r="C21" s="315"/>
      <c r="D21" s="316"/>
      <c r="E21" s="316"/>
      <c r="F21" s="115"/>
      <c r="G21" s="201"/>
    </row>
    <row r="22" spans="1:7" x14ac:dyDescent="0.3">
      <c r="A22" s="311"/>
      <c r="B22" s="128"/>
      <c r="C22" s="200">
        <f>SUM(C20:C20)</f>
        <v>545</v>
      </c>
      <c r="D22" s="121"/>
      <c r="E22" s="200">
        <f>SUM(E20:E20)</f>
        <v>545</v>
      </c>
      <c r="G22" s="201"/>
    </row>
    <row r="23" spans="1:7" x14ac:dyDescent="0.3">
      <c r="A23" s="195" t="s">
        <v>1149</v>
      </c>
      <c r="B23" s="202"/>
      <c r="C23" s="198"/>
      <c r="D23" s="198"/>
      <c r="E23" s="198"/>
      <c r="G23" s="201"/>
    </row>
    <row r="24" spans="1:7" x14ac:dyDescent="0.3">
      <c r="A24" s="199" t="s">
        <v>2069</v>
      </c>
      <c r="B24" s="207" t="s">
        <v>1431</v>
      </c>
      <c r="C24" s="198">
        <v>50</v>
      </c>
      <c r="D24" s="198"/>
      <c r="E24" s="198">
        <v>50</v>
      </c>
      <c r="F24" s="194">
        <v>203408</v>
      </c>
      <c r="G24" s="201"/>
    </row>
    <row r="25" spans="1:7" x14ac:dyDescent="0.3">
      <c r="A25" s="195"/>
      <c r="B25" s="202"/>
      <c r="C25" s="200">
        <f>SUM(C24)</f>
        <v>50</v>
      </c>
      <c r="D25" s="200"/>
      <c r="E25" s="200">
        <f>SUM(E24)</f>
        <v>50</v>
      </c>
      <c r="G25" s="201"/>
    </row>
    <row r="26" spans="1:7" x14ac:dyDescent="0.3">
      <c r="A26" s="195"/>
      <c r="B26" s="202"/>
      <c r="C26" s="198"/>
      <c r="D26" s="198"/>
      <c r="E26" s="198"/>
      <c r="G26" s="201"/>
    </row>
    <row r="27" spans="1:7" x14ac:dyDescent="0.3">
      <c r="A27" s="195" t="s">
        <v>1040</v>
      </c>
      <c r="C27" s="198"/>
      <c r="D27" s="198"/>
      <c r="E27" s="198"/>
      <c r="G27" s="201"/>
    </row>
    <row r="28" spans="1:7" x14ac:dyDescent="0.3">
      <c r="A28" s="318" t="s">
        <v>90</v>
      </c>
      <c r="B28" s="319" t="s">
        <v>189</v>
      </c>
      <c r="C28" s="320">
        <v>12445.08</v>
      </c>
      <c r="D28" s="320"/>
      <c r="E28" s="320">
        <v>12445.08</v>
      </c>
      <c r="F28" s="194" t="s">
        <v>92</v>
      </c>
    </row>
    <row r="29" spans="1:7" x14ac:dyDescent="0.3">
      <c r="A29" s="318" t="s">
        <v>93</v>
      </c>
      <c r="B29" s="319" t="s">
        <v>190</v>
      </c>
      <c r="C29" s="320">
        <v>3518.13</v>
      </c>
      <c r="D29" s="320"/>
      <c r="E29" s="320">
        <v>3518.13</v>
      </c>
      <c r="F29" s="194">
        <v>203409</v>
      </c>
    </row>
    <row r="30" spans="1:7" x14ac:dyDescent="0.3">
      <c r="A30" s="318" t="s">
        <v>95</v>
      </c>
      <c r="B30" s="319" t="s">
        <v>191</v>
      </c>
      <c r="C30" s="320">
        <v>4457.9399999999996</v>
      </c>
      <c r="D30" s="320"/>
      <c r="E30" s="320">
        <v>4457.9399999999996</v>
      </c>
      <c r="F30" s="194">
        <v>203410</v>
      </c>
    </row>
    <row r="31" spans="1:7" x14ac:dyDescent="0.3">
      <c r="C31" s="200">
        <f>SUM(C28:C30)</f>
        <v>20421.149999999998</v>
      </c>
      <c r="D31" s="200">
        <v>0</v>
      </c>
      <c r="E31" s="200">
        <f>SUM(E28:E30)</f>
        <v>20421.149999999998</v>
      </c>
    </row>
    <row r="32" spans="1:7" x14ac:dyDescent="0.3">
      <c r="C32" s="198"/>
      <c r="D32" s="198"/>
      <c r="E32" s="198"/>
    </row>
    <row r="33" spans="1:5" x14ac:dyDescent="0.3">
      <c r="B33" s="205" t="s">
        <v>75</v>
      </c>
      <c r="C33" s="200">
        <f>C9+C13+C17+C22+C25+C31</f>
        <v>21329.149999999998</v>
      </c>
      <c r="D33" s="200">
        <f>D9+D13+D17+D22+D25+D31</f>
        <v>17.98</v>
      </c>
      <c r="E33" s="200">
        <f>E9+E13+E17+E22+E25+E31</f>
        <v>21347.129999999997</v>
      </c>
    </row>
    <row r="34" spans="1:5" x14ac:dyDescent="0.3">
      <c r="B34" s="206"/>
      <c r="C34" s="198"/>
      <c r="D34" s="198"/>
      <c r="E34" s="198"/>
    </row>
    <row r="35" spans="1:5" x14ac:dyDescent="0.3">
      <c r="B35" s="206"/>
      <c r="C35" s="198"/>
      <c r="D35" s="198"/>
      <c r="E35" s="198"/>
    </row>
    <row r="36" spans="1:5" x14ac:dyDescent="0.3">
      <c r="B36" s="206"/>
      <c r="C36" s="198"/>
      <c r="D36" s="198"/>
      <c r="E36" s="198"/>
    </row>
    <row r="37" spans="1:5" x14ac:dyDescent="0.3">
      <c r="A37" s="214"/>
    </row>
  </sheetData>
  <mergeCells count="1">
    <mergeCell ref="A1:F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107" sqref="E107"/>
    </sheetView>
  </sheetViews>
  <sheetFormatPr defaultRowHeight="16.149999999999999" x14ac:dyDescent="0.35"/>
  <cols>
    <col min="1" max="1" width="30.3984375" style="262" customWidth="1"/>
    <col min="2" max="2" width="38.296875" style="262" customWidth="1"/>
    <col min="3" max="3" width="14.59765625" style="265" bestFit="1" customWidth="1"/>
    <col min="4" max="4" width="13.69921875" style="265" customWidth="1"/>
    <col min="5" max="5" width="14.59765625" style="265" bestFit="1" customWidth="1"/>
    <col min="6" max="6" width="10.69921875" style="266" bestFit="1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30.3984375" style="262" customWidth="1"/>
    <col min="258" max="258" width="38.296875" style="262" customWidth="1"/>
    <col min="259" max="259" width="14.59765625" style="262" bestFit="1" customWidth="1"/>
    <col min="260" max="260" width="13.69921875" style="262" customWidth="1"/>
    <col min="261" max="261" width="14.59765625" style="262" bestFit="1" customWidth="1"/>
    <col min="262" max="262" width="10.69921875" style="262" bestFit="1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30.3984375" style="262" customWidth="1"/>
    <col min="514" max="514" width="38.296875" style="262" customWidth="1"/>
    <col min="515" max="515" width="14.59765625" style="262" bestFit="1" customWidth="1"/>
    <col min="516" max="516" width="13.69921875" style="262" customWidth="1"/>
    <col min="517" max="517" width="14.59765625" style="262" bestFit="1" customWidth="1"/>
    <col min="518" max="518" width="10.69921875" style="262" bestFit="1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30.3984375" style="262" customWidth="1"/>
    <col min="770" max="770" width="38.296875" style="262" customWidth="1"/>
    <col min="771" max="771" width="14.59765625" style="262" bestFit="1" customWidth="1"/>
    <col min="772" max="772" width="13.69921875" style="262" customWidth="1"/>
    <col min="773" max="773" width="14.59765625" style="262" bestFit="1" customWidth="1"/>
    <col min="774" max="774" width="10.69921875" style="262" bestFit="1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30.3984375" style="262" customWidth="1"/>
    <col min="1026" max="1026" width="38.296875" style="262" customWidth="1"/>
    <col min="1027" max="1027" width="14.59765625" style="262" bestFit="1" customWidth="1"/>
    <col min="1028" max="1028" width="13.69921875" style="262" customWidth="1"/>
    <col min="1029" max="1029" width="14.59765625" style="262" bestFit="1" customWidth="1"/>
    <col min="1030" max="1030" width="10.69921875" style="262" bestFit="1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30.3984375" style="262" customWidth="1"/>
    <col min="1282" max="1282" width="38.296875" style="262" customWidth="1"/>
    <col min="1283" max="1283" width="14.59765625" style="262" bestFit="1" customWidth="1"/>
    <col min="1284" max="1284" width="13.69921875" style="262" customWidth="1"/>
    <col min="1285" max="1285" width="14.59765625" style="262" bestFit="1" customWidth="1"/>
    <col min="1286" max="1286" width="10.69921875" style="262" bestFit="1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30.3984375" style="262" customWidth="1"/>
    <col min="1538" max="1538" width="38.296875" style="262" customWidth="1"/>
    <col min="1539" max="1539" width="14.59765625" style="262" bestFit="1" customWidth="1"/>
    <col min="1540" max="1540" width="13.69921875" style="262" customWidth="1"/>
    <col min="1541" max="1541" width="14.59765625" style="262" bestFit="1" customWidth="1"/>
    <col min="1542" max="1542" width="10.69921875" style="262" bestFit="1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30.3984375" style="262" customWidth="1"/>
    <col min="1794" max="1794" width="38.296875" style="262" customWidth="1"/>
    <col min="1795" max="1795" width="14.59765625" style="262" bestFit="1" customWidth="1"/>
    <col min="1796" max="1796" width="13.69921875" style="262" customWidth="1"/>
    <col min="1797" max="1797" width="14.59765625" style="262" bestFit="1" customWidth="1"/>
    <col min="1798" max="1798" width="10.69921875" style="262" bestFit="1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30.3984375" style="262" customWidth="1"/>
    <col min="2050" max="2050" width="38.296875" style="262" customWidth="1"/>
    <col min="2051" max="2051" width="14.59765625" style="262" bestFit="1" customWidth="1"/>
    <col min="2052" max="2052" width="13.69921875" style="262" customWidth="1"/>
    <col min="2053" max="2053" width="14.59765625" style="262" bestFit="1" customWidth="1"/>
    <col min="2054" max="2054" width="10.69921875" style="262" bestFit="1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30.3984375" style="262" customWidth="1"/>
    <col min="2306" max="2306" width="38.296875" style="262" customWidth="1"/>
    <col min="2307" max="2307" width="14.59765625" style="262" bestFit="1" customWidth="1"/>
    <col min="2308" max="2308" width="13.69921875" style="262" customWidth="1"/>
    <col min="2309" max="2309" width="14.59765625" style="262" bestFit="1" customWidth="1"/>
    <col min="2310" max="2310" width="10.69921875" style="262" bestFit="1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30.3984375" style="262" customWidth="1"/>
    <col min="2562" max="2562" width="38.296875" style="262" customWidth="1"/>
    <col min="2563" max="2563" width="14.59765625" style="262" bestFit="1" customWidth="1"/>
    <col min="2564" max="2564" width="13.69921875" style="262" customWidth="1"/>
    <col min="2565" max="2565" width="14.59765625" style="262" bestFit="1" customWidth="1"/>
    <col min="2566" max="2566" width="10.69921875" style="262" bestFit="1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30.3984375" style="262" customWidth="1"/>
    <col min="2818" max="2818" width="38.296875" style="262" customWidth="1"/>
    <col min="2819" max="2819" width="14.59765625" style="262" bestFit="1" customWidth="1"/>
    <col min="2820" max="2820" width="13.69921875" style="262" customWidth="1"/>
    <col min="2821" max="2821" width="14.59765625" style="262" bestFit="1" customWidth="1"/>
    <col min="2822" max="2822" width="10.69921875" style="262" bestFit="1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30.3984375" style="262" customWidth="1"/>
    <col min="3074" max="3074" width="38.296875" style="262" customWidth="1"/>
    <col min="3075" max="3075" width="14.59765625" style="262" bestFit="1" customWidth="1"/>
    <col min="3076" max="3076" width="13.69921875" style="262" customWidth="1"/>
    <col min="3077" max="3077" width="14.59765625" style="262" bestFit="1" customWidth="1"/>
    <col min="3078" max="3078" width="10.69921875" style="262" bestFit="1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30.3984375" style="262" customWidth="1"/>
    <col min="3330" max="3330" width="38.296875" style="262" customWidth="1"/>
    <col min="3331" max="3331" width="14.59765625" style="262" bestFit="1" customWidth="1"/>
    <col min="3332" max="3332" width="13.69921875" style="262" customWidth="1"/>
    <col min="3333" max="3333" width="14.59765625" style="262" bestFit="1" customWidth="1"/>
    <col min="3334" max="3334" width="10.69921875" style="262" bestFit="1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30.3984375" style="262" customWidth="1"/>
    <col min="3586" max="3586" width="38.296875" style="262" customWidth="1"/>
    <col min="3587" max="3587" width="14.59765625" style="262" bestFit="1" customWidth="1"/>
    <col min="3588" max="3588" width="13.69921875" style="262" customWidth="1"/>
    <col min="3589" max="3589" width="14.59765625" style="262" bestFit="1" customWidth="1"/>
    <col min="3590" max="3590" width="10.69921875" style="262" bestFit="1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30.3984375" style="262" customWidth="1"/>
    <col min="3842" max="3842" width="38.296875" style="262" customWidth="1"/>
    <col min="3843" max="3843" width="14.59765625" style="262" bestFit="1" customWidth="1"/>
    <col min="3844" max="3844" width="13.69921875" style="262" customWidth="1"/>
    <col min="3845" max="3845" width="14.59765625" style="262" bestFit="1" customWidth="1"/>
    <col min="3846" max="3846" width="10.69921875" style="262" bestFit="1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30.3984375" style="262" customWidth="1"/>
    <col min="4098" max="4098" width="38.296875" style="262" customWidth="1"/>
    <col min="4099" max="4099" width="14.59765625" style="262" bestFit="1" customWidth="1"/>
    <col min="4100" max="4100" width="13.69921875" style="262" customWidth="1"/>
    <col min="4101" max="4101" width="14.59765625" style="262" bestFit="1" customWidth="1"/>
    <col min="4102" max="4102" width="10.69921875" style="262" bestFit="1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30.3984375" style="262" customWidth="1"/>
    <col min="4354" max="4354" width="38.296875" style="262" customWidth="1"/>
    <col min="4355" max="4355" width="14.59765625" style="262" bestFit="1" customWidth="1"/>
    <col min="4356" max="4356" width="13.69921875" style="262" customWidth="1"/>
    <col min="4357" max="4357" width="14.59765625" style="262" bestFit="1" customWidth="1"/>
    <col min="4358" max="4358" width="10.69921875" style="262" bestFit="1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30.3984375" style="262" customWidth="1"/>
    <col min="4610" max="4610" width="38.296875" style="262" customWidth="1"/>
    <col min="4611" max="4611" width="14.59765625" style="262" bestFit="1" customWidth="1"/>
    <col min="4612" max="4612" width="13.69921875" style="262" customWidth="1"/>
    <col min="4613" max="4613" width="14.59765625" style="262" bestFit="1" customWidth="1"/>
    <col min="4614" max="4614" width="10.69921875" style="262" bestFit="1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30.3984375" style="262" customWidth="1"/>
    <col min="4866" max="4866" width="38.296875" style="262" customWidth="1"/>
    <col min="4867" max="4867" width="14.59765625" style="262" bestFit="1" customWidth="1"/>
    <col min="4868" max="4868" width="13.69921875" style="262" customWidth="1"/>
    <col min="4869" max="4869" width="14.59765625" style="262" bestFit="1" customWidth="1"/>
    <col min="4870" max="4870" width="10.69921875" style="262" bestFit="1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30.3984375" style="262" customWidth="1"/>
    <col min="5122" max="5122" width="38.296875" style="262" customWidth="1"/>
    <col min="5123" max="5123" width="14.59765625" style="262" bestFit="1" customWidth="1"/>
    <col min="5124" max="5124" width="13.69921875" style="262" customWidth="1"/>
    <col min="5125" max="5125" width="14.59765625" style="262" bestFit="1" customWidth="1"/>
    <col min="5126" max="5126" width="10.69921875" style="262" bestFit="1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30.3984375" style="262" customWidth="1"/>
    <col min="5378" max="5378" width="38.296875" style="262" customWidth="1"/>
    <col min="5379" max="5379" width="14.59765625" style="262" bestFit="1" customWidth="1"/>
    <col min="5380" max="5380" width="13.69921875" style="262" customWidth="1"/>
    <col min="5381" max="5381" width="14.59765625" style="262" bestFit="1" customWidth="1"/>
    <col min="5382" max="5382" width="10.69921875" style="262" bestFit="1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30.3984375" style="262" customWidth="1"/>
    <col min="5634" max="5634" width="38.296875" style="262" customWidth="1"/>
    <col min="5635" max="5635" width="14.59765625" style="262" bestFit="1" customWidth="1"/>
    <col min="5636" max="5636" width="13.69921875" style="262" customWidth="1"/>
    <col min="5637" max="5637" width="14.59765625" style="262" bestFit="1" customWidth="1"/>
    <col min="5638" max="5638" width="10.69921875" style="262" bestFit="1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30.3984375" style="262" customWidth="1"/>
    <col min="5890" max="5890" width="38.296875" style="262" customWidth="1"/>
    <col min="5891" max="5891" width="14.59765625" style="262" bestFit="1" customWidth="1"/>
    <col min="5892" max="5892" width="13.69921875" style="262" customWidth="1"/>
    <col min="5893" max="5893" width="14.59765625" style="262" bestFit="1" customWidth="1"/>
    <col min="5894" max="5894" width="10.69921875" style="262" bestFit="1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30.3984375" style="262" customWidth="1"/>
    <col min="6146" max="6146" width="38.296875" style="262" customWidth="1"/>
    <col min="6147" max="6147" width="14.59765625" style="262" bestFit="1" customWidth="1"/>
    <col min="6148" max="6148" width="13.69921875" style="262" customWidth="1"/>
    <col min="6149" max="6149" width="14.59765625" style="262" bestFit="1" customWidth="1"/>
    <col min="6150" max="6150" width="10.69921875" style="262" bestFit="1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30.3984375" style="262" customWidth="1"/>
    <col min="6402" max="6402" width="38.296875" style="262" customWidth="1"/>
    <col min="6403" max="6403" width="14.59765625" style="262" bestFit="1" customWidth="1"/>
    <col min="6404" max="6404" width="13.69921875" style="262" customWidth="1"/>
    <col min="6405" max="6405" width="14.59765625" style="262" bestFit="1" customWidth="1"/>
    <col min="6406" max="6406" width="10.69921875" style="262" bestFit="1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30.3984375" style="262" customWidth="1"/>
    <col min="6658" max="6658" width="38.296875" style="262" customWidth="1"/>
    <col min="6659" max="6659" width="14.59765625" style="262" bestFit="1" customWidth="1"/>
    <col min="6660" max="6660" width="13.69921875" style="262" customWidth="1"/>
    <col min="6661" max="6661" width="14.59765625" style="262" bestFit="1" customWidth="1"/>
    <col min="6662" max="6662" width="10.69921875" style="262" bestFit="1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30.3984375" style="262" customWidth="1"/>
    <col min="6914" max="6914" width="38.296875" style="262" customWidth="1"/>
    <col min="6915" max="6915" width="14.59765625" style="262" bestFit="1" customWidth="1"/>
    <col min="6916" max="6916" width="13.69921875" style="262" customWidth="1"/>
    <col min="6917" max="6917" width="14.59765625" style="262" bestFit="1" customWidth="1"/>
    <col min="6918" max="6918" width="10.69921875" style="262" bestFit="1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30.3984375" style="262" customWidth="1"/>
    <col min="7170" max="7170" width="38.296875" style="262" customWidth="1"/>
    <col min="7171" max="7171" width="14.59765625" style="262" bestFit="1" customWidth="1"/>
    <col min="7172" max="7172" width="13.69921875" style="262" customWidth="1"/>
    <col min="7173" max="7173" width="14.59765625" style="262" bestFit="1" customWidth="1"/>
    <col min="7174" max="7174" width="10.69921875" style="262" bestFit="1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30.3984375" style="262" customWidth="1"/>
    <col min="7426" max="7426" width="38.296875" style="262" customWidth="1"/>
    <col min="7427" max="7427" width="14.59765625" style="262" bestFit="1" customWidth="1"/>
    <col min="7428" max="7428" width="13.69921875" style="262" customWidth="1"/>
    <col min="7429" max="7429" width="14.59765625" style="262" bestFit="1" customWidth="1"/>
    <col min="7430" max="7430" width="10.69921875" style="262" bestFit="1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30.3984375" style="262" customWidth="1"/>
    <col min="7682" max="7682" width="38.296875" style="262" customWidth="1"/>
    <col min="7683" max="7683" width="14.59765625" style="262" bestFit="1" customWidth="1"/>
    <col min="7684" max="7684" width="13.69921875" style="262" customWidth="1"/>
    <col min="7685" max="7685" width="14.59765625" style="262" bestFit="1" customWidth="1"/>
    <col min="7686" max="7686" width="10.69921875" style="262" bestFit="1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30.3984375" style="262" customWidth="1"/>
    <col min="7938" max="7938" width="38.296875" style="262" customWidth="1"/>
    <col min="7939" max="7939" width="14.59765625" style="262" bestFit="1" customWidth="1"/>
    <col min="7940" max="7940" width="13.69921875" style="262" customWidth="1"/>
    <col min="7941" max="7941" width="14.59765625" style="262" bestFit="1" customWidth="1"/>
    <col min="7942" max="7942" width="10.69921875" style="262" bestFit="1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30.3984375" style="262" customWidth="1"/>
    <col min="8194" max="8194" width="38.296875" style="262" customWidth="1"/>
    <col min="8195" max="8195" width="14.59765625" style="262" bestFit="1" customWidth="1"/>
    <col min="8196" max="8196" width="13.69921875" style="262" customWidth="1"/>
    <col min="8197" max="8197" width="14.59765625" style="262" bestFit="1" customWidth="1"/>
    <col min="8198" max="8198" width="10.69921875" style="262" bestFit="1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30.3984375" style="262" customWidth="1"/>
    <col min="8450" max="8450" width="38.296875" style="262" customWidth="1"/>
    <col min="8451" max="8451" width="14.59765625" style="262" bestFit="1" customWidth="1"/>
    <col min="8452" max="8452" width="13.69921875" style="262" customWidth="1"/>
    <col min="8453" max="8453" width="14.59765625" style="262" bestFit="1" customWidth="1"/>
    <col min="8454" max="8454" width="10.69921875" style="262" bestFit="1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30.3984375" style="262" customWidth="1"/>
    <col min="8706" max="8706" width="38.296875" style="262" customWidth="1"/>
    <col min="8707" max="8707" width="14.59765625" style="262" bestFit="1" customWidth="1"/>
    <col min="8708" max="8708" width="13.69921875" style="262" customWidth="1"/>
    <col min="8709" max="8709" width="14.59765625" style="262" bestFit="1" customWidth="1"/>
    <col min="8710" max="8710" width="10.69921875" style="262" bestFit="1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30.3984375" style="262" customWidth="1"/>
    <col min="8962" max="8962" width="38.296875" style="262" customWidth="1"/>
    <col min="8963" max="8963" width="14.59765625" style="262" bestFit="1" customWidth="1"/>
    <col min="8964" max="8964" width="13.69921875" style="262" customWidth="1"/>
    <col min="8965" max="8965" width="14.59765625" style="262" bestFit="1" customWidth="1"/>
    <col min="8966" max="8966" width="10.69921875" style="262" bestFit="1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30.3984375" style="262" customWidth="1"/>
    <col min="9218" max="9218" width="38.296875" style="262" customWidth="1"/>
    <col min="9219" max="9219" width="14.59765625" style="262" bestFit="1" customWidth="1"/>
    <col min="9220" max="9220" width="13.69921875" style="262" customWidth="1"/>
    <col min="9221" max="9221" width="14.59765625" style="262" bestFit="1" customWidth="1"/>
    <col min="9222" max="9222" width="10.69921875" style="262" bestFit="1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30.3984375" style="262" customWidth="1"/>
    <col min="9474" max="9474" width="38.296875" style="262" customWidth="1"/>
    <col min="9475" max="9475" width="14.59765625" style="262" bestFit="1" customWidth="1"/>
    <col min="9476" max="9476" width="13.69921875" style="262" customWidth="1"/>
    <col min="9477" max="9477" width="14.59765625" style="262" bestFit="1" customWidth="1"/>
    <col min="9478" max="9478" width="10.69921875" style="262" bestFit="1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30.3984375" style="262" customWidth="1"/>
    <col min="9730" max="9730" width="38.296875" style="262" customWidth="1"/>
    <col min="9731" max="9731" width="14.59765625" style="262" bestFit="1" customWidth="1"/>
    <col min="9732" max="9732" width="13.69921875" style="262" customWidth="1"/>
    <col min="9733" max="9733" width="14.59765625" style="262" bestFit="1" customWidth="1"/>
    <col min="9734" max="9734" width="10.69921875" style="262" bestFit="1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30.3984375" style="262" customWidth="1"/>
    <col min="9986" max="9986" width="38.296875" style="262" customWidth="1"/>
    <col min="9987" max="9987" width="14.59765625" style="262" bestFit="1" customWidth="1"/>
    <col min="9988" max="9988" width="13.69921875" style="262" customWidth="1"/>
    <col min="9989" max="9989" width="14.59765625" style="262" bestFit="1" customWidth="1"/>
    <col min="9990" max="9990" width="10.69921875" style="262" bestFit="1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30.3984375" style="262" customWidth="1"/>
    <col min="10242" max="10242" width="38.296875" style="262" customWidth="1"/>
    <col min="10243" max="10243" width="14.59765625" style="262" bestFit="1" customWidth="1"/>
    <col min="10244" max="10244" width="13.69921875" style="262" customWidth="1"/>
    <col min="10245" max="10245" width="14.59765625" style="262" bestFit="1" customWidth="1"/>
    <col min="10246" max="10246" width="10.69921875" style="262" bestFit="1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30.3984375" style="262" customWidth="1"/>
    <col min="10498" max="10498" width="38.296875" style="262" customWidth="1"/>
    <col min="10499" max="10499" width="14.59765625" style="262" bestFit="1" customWidth="1"/>
    <col min="10500" max="10500" width="13.69921875" style="262" customWidth="1"/>
    <col min="10501" max="10501" width="14.59765625" style="262" bestFit="1" customWidth="1"/>
    <col min="10502" max="10502" width="10.69921875" style="262" bestFit="1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30.3984375" style="262" customWidth="1"/>
    <col min="10754" max="10754" width="38.296875" style="262" customWidth="1"/>
    <col min="10755" max="10755" width="14.59765625" style="262" bestFit="1" customWidth="1"/>
    <col min="10756" max="10756" width="13.69921875" style="262" customWidth="1"/>
    <col min="10757" max="10757" width="14.59765625" style="262" bestFit="1" customWidth="1"/>
    <col min="10758" max="10758" width="10.69921875" style="262" bestFit="1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30.3984375" style="262" customWidth="1"/>
    <col min="11010" max="11010" width="38.296875" style="262" customWidth="1"/>
    <col min="11011" max="11011" width="14.59765625" style="262" bestFit="1" customWidth="1"/>
    <col min="11012" max="11012" width="13.69921875" style="262" customWidth="1"/>
    <col min="11013" max="11013" width="14.59765625" style="262" bestFit="1" customWidth="1"/>
    <col min="11014" max="11014" width="10.69921875" style="262" bestFit="1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30.3984375" style="262" customWidth="1"/>
    <col min="11266" max="11266" width="38.296875" style="262" customWidth="1"/>
    <col min="11267" max="11267" width="14.59765625" style="262" bestFit="1" customWidth="1"/>
    <col min="11268" max="11268" width="13.69921875" style="262" customWidth="1"/>
    <col min="11269" max="11269" width="14.59765625" style="262" bestFit="1" customWidth="1"/>
    <col min="11270" max="11270" width="10.69921875" style="262" bestFit="1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30.3984375" style="262" customWidth="1"/>
    <col min="11522" max="11522" width="38.296875" style="262" customWidth="1"/>
    <col min="11523" max="11523" width="14.59765625" style="262" bestFit="1" customWidth="1"/>
    <col min="11524" max="11524" width="13.69921875" style="262" customWidth="1"/>
    <col min="11525" max="11525" width="14.59765625" style="262" bestFit="1" customWidth="1"/>
    <col min="11526" max="11526" width="10.69921875" style="262" bestFit="1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30.3984375" style="262" customWidth="1"/>
    <col min="11778" max="11778" width="38.296875" style="262" customWidth="1"/>
    <col min="11779" max="11779" width="14.59765625" style="262" bestFit="1" customWidth="1"/>
    <col min="11780" max="11780" width="13.69921875" style="262" customWidth="1"/>
    <col min="11781" max="11781" width="14.59765625" style="262" bestFit="1" customWidth="1"/>
    <col min="11782" max="11782" width="10.69921875" style="262" bestFit="1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30.3984375" style="262" customWidth="1"/>
    <col min="12034" max="12034" width="38.296875" style="262" customWidth="1"/>
    <col min="12035" max="12035" width="14.59765625" style="262" bestFit="1" customWidth="1"/>
    <col min="12036" max="12036" width="13.69921875" style="262" customWidth="1"/>
    <col min="12037" max="12037" width="14.59765625" style="262" bestFit="1" customWidth="1"/>
    <col min="12038" max="12038" width="10.69921875" style="262" bestFit="1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30.3984375" style="262" customWidth="1"/>
    <col min="12290" max="12290" width="38.296875" style="262" customWidth="1"/>
    <col min="12291" max="12291" width="14.59765625" style="262" bestFit="1" customWidth="1"/>
    <col min="12292" max="12292" width="13.69921875" style="262" customWidth="1"/>
    <col min="12293" max="12293" width="14.59765625" style="262" bestFit="1" customWidth="1"/>
    <col min="12294" max="12294" width="10.69921875" style="262" bestFit="1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30.3984375" style="262" customWidth="1"/>
    <col min="12546" max="12546" width="38.296875" style="262" customWidth="1"/>
    <col min="12547" max="12547" width="14.59765625" style="262" bestFit="1" customWidth="1"/>
    <col min="12548" max="12548" width="13.69921875" style="262" customWidth="1"/>
    <col min="12549" max="12549" width="14.59765625" style="262" bestFit="1" customWidth="1"/>
    <col min="12550" max="12550" width="10.69921875" style="262" bestFit="1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30.3984375" style="262" customWidth="1"/>
    <col min="12802" max="12802" width="38.296875" style="262" customWidth="1"/>
    <col min="12803" max="12803" width="14.59765625" style="262" bestFit="1" customWidth="1"/>
    <col min="12804" max="12804" width="13.69921875" style="262" customWidth="1"/>
    <col min="12805" max="12805" width="14.59765625" style="262" bestFit="1" customWidth="1"/>
    <col min="12806" max="12806" width="10.69921875" style="262" bestFit="1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30.3984375" style="262" customWidth="1"/>
    <col min="13058" max="13058" width="38.296875" style="262" customWidth="1"/>
    <col min="13059" max="13059" width="14.59765625" style="262" bestFit="1" customWidth="1"/>
    <col min="13060" max="13060" width="13.69921875" style="262" customWidth="1"/>
    <col min="13061" max="13061" width="14.59765625" style="262" bestFit="1" customWidth="1"/>
    <col min="13062" max="13062" width="10.69921875" style="262" bestFit="1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30.3984375" style="262" customWidth="1"/>
    <col min="13314" max="13314" width="38.296875" style="262" customWidth="1"/>
    <col min="13315" max="13315" width="14.59765625" style="262" bestFit="1" customWidth="1"/>
    <col min="13316" max="13316" width="13.69921875" style="262" customWidth="1"/>
    <col min="13317" max="13317" width="14.59765625" style="262" bestFit="1" customWidth="1"/>
    <col min="13318" max="13318" width="10.69921875" style="262" bestFit="1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30.3984375" style="262" customWidth="1"/>
    <col min="13570" max="13570" width="38.296875" style="262" customWidth="1"/>
    <col min="13571" max="13571" width="14.59765625" style="262" bestFit="1" customWidth="1"/>
    <col min="13572" max="13572" width="13.69921875" style="262" customWidth="1"/>
    <col min="13573" max="13573" width="14.59765625" style="262" bestFit="1" customWidth="1"/>
    <col min="13574" max="13574" width="10.69921875" style="262" bestFit="1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30.3984375" style="262" customWidth="1"/>
    <col min="13826" max="13826" width="38.296875" style="262" customWidth="1"/>
    <col min="13827" max="13827" width="14.59765625" style="262" bestFit="1" customWidth="1"/>
    <col min="13828" max="13828" width="13.69921875" style="262" customWidth="1"/>
    <col min="13829" max="13829" width="14.59765625" style="262" bestFit="1" customWidth="1"/>
    <col min="13830" max="13830" width="10.69921875" style="262" bestFit="1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30.3984375" style="262" customWidth="1"/>
    <col min="14082" max="14082" width="38.296875" style="262" customWidth="1"/>
    <col min="14083" max="14083" width="14.59765625" style="262" bestFit="1" customWidth="1"/>
    <col min="14084" max="14084" width="13.69921875" style="262" customWidth="1"/>
    <col min="14085" max="14085" width="14.59765625" style="262" bestFit="1" customWidth="1"/>
    <col min="14086" max="14086" width="10.69921875" style="262" bestFit="1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30.3984375" style="262" customWidth="1"/>
    <col min="14338" max="14338" width="38.296875" style="262" customWidth="1"/>
    <col min="14339" max="14339" width="14.59765625" style="262" bestFit="1" customWidth="1"/>
    <col min="14340" max="14340" width="13.69921875" style="262" customWidth="1"/>
    <col min="14341" max="14341" width="14.59765625" style="262" bestFit="1" customWidth="1"/>
    <col min="14342" max="14342" width="10.69921875" style="262" bestFit="1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30.3984375" style="262" customWidth="1"/>
    <col min="14594" max="14594" width="38.296875" style="262" customWidth="1"/>
    <col min="14595" max="14595" width="14.59765625" style="262" bestFit="1" customWidth="1"/>
    <col min="14596" max="14596" width="13.69921875" style="262" customWidth="1"/>
    <col min="14597" max="14597" width="14.59765625" style="262" bestFit="1" customWidth="1"/>
    <col min="14598" max="14598" width="10.69921875" style="262" bestFit="1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30.3984375" style="262" customWidth="1"/>
    <col min="14850" max="14850" width="38.296875" style="262" customWidth="1"/>
    <col min="14851" max="14851" width="14.59765625" style="262" bestFit="1" customWidth="1"/>
    <col min="14852" max="14852" width="13.69921875" style="262" customWidth="1"/>
    <col min="14853" max="14853" width="14.59765625" style="262" bestFit="1" customWidth="1"/>
    <col min="14854" max="14854" width="10.69921875" style="262" bestFit="1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30.3984375" style="262" customWidth="1"/>
    <col min="15106" max="15106" width="38.296875" style="262" customWidth="1"/>
    <col min="15107" max="15107" width="14.59765625" style="262" bestFit="1" customWidth="1"/>
    <col min="15108" max="15108" width="13.69921875" style="262" customWidth="1"/>
    <col min="15109" max="15109" width="14.59765625" style="262" bestFit="1" customWidth="1"/>
    <col min="15110" max="15110" width="10.69921875" style="262" bestFit="1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30.3984375" style="262" customWidth="1"/>
    <col min="15362" max="15362" width="38.296875" style="262" customWidth="1"/>
    <col min="15363" max="15363" width="14.59765625" style="262" bestFit="1" customWidth="1"/>
    <col min="15364" max="15364" width="13.69921875" style="262" customWidth="1"/>
    <col min="15365" max="15365" width="14.59765625" style="262" bestFit="1" customWidth="1"/>
    <col min="15366" max="15366" width="10.69921875" style="262" bestFit="1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30.3984375" style="262" customWidth="1"/>
    <col min="15618" max="15618" width="38.296875" style="262" customWidth="1"/>
    <col min="15619" max="15619" width="14.59765625" style="262" bestFit="1" customWidth="1"/>
    <col min="15620" max="15620" width="13.69921875" style="262" customWidth="1"/>
    <col min="15621" max="15621" width="14.59765625" style="262" bestFit="1" customWidth="1"/>
    <col min="15622" max="15622" width="10.69921875" style="262" bestFit="1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30.3984375" style="262" customWidth="1"/>
    <col min="15874" max="15874" width="38.296875" style="262" customWidth="1"/>
    <col min="15875" max="15875" width="14.59765625" style="262" bestFit="1" customWidth="1"/>
    <col min="15876" max="15876" width="13.69921875" style="262" customWidth="1"/>
    <col min="15877" max="15877" width="14.59765625" style="262" bestFit="1" customWidth="1"/>
    <col min="15878" max="15878" width="10.69921875" style="262" bestFit="1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30.3984375" style="262" customWidth="1"/>
    <col min="16130" max="16130" width="38.296875" style="262" customWidth="1"/>
    <col min="16131" max="16131" width="14.59765625" style="262" bestFit="1" customWidth="1"/>
    <col min="16132" max="16132" width="13.69921875" style="262" customWidth="1"/>
    <col min="16133" max="16133" width="14.59765625" style="262" bestFit="1" customWidth="1"/>
    <col min="16134" max="16134" width="10.69921875" style="262" bestFit="1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>
        <v>43405</v>
      </c>
    </row>
    <row r="3" spans="1:8" ht="15.7" customHeight="1" x14ac:dyDescent="0.35">
      <c r="B3" s="264"/>
    </row>
    <row r="4" spans="1:8" ht="15" customHeight="1" x14ac:dyDescent="0.35">
      <c r="A4" s="267" t="s">
        <v>1252</v>
      </c>
      <c r="C4" s="268" t="s">
        <v>201</v>
      </c>
      <c r="D4" s="268" t="s">
        <v>202</v>
      </c>
      <c r="E4" s="268" t="s">
        <v>203</v>
      </c>
      <c r="F4" s="314" t="s">
        <v>435</v>
      </c>
    </row>
    <row r="5" spans="1:8" ht="14.4" customHeight="1" x14ac:dyDescent="0.35">
      <c r="A5" s="270" t="s">
        <v>3</v>
      </c>
      <c r="B5" s="262" t="s">
        <v>4</v>
      </c>
      <c r="C5" s="271">
        <v>600</v>
      </c>
      <c r="D5" s="271"/>
      <c r="E5" s="271">
        <v>600</v>
      </c>
      <c r="F5" s="266" t="s">
        <v>5</v>
      </c>
    </row>
    <row r="6" spans="1:8" ht="14.4" customHeight="1" x14ac:dyDescent="0.35">
      <c r="A6" s="270" t="s">
        <v>1113</v>
      </c>
      <c r="B6" s="262" t="s">
        <v>1383</v>
      </c>
      <c r="C6" s="271">
        <v>15.77</v>
      </c>
      <c r="D6" s="271">
        <v>3.16</v>
      </c>
      <c r="E6" s="272">
        <v>18.93</v>
      </c>
      <c r="F6" s="266" t="s">
        <v>5</v>
      </c>
      <c r="G6" s="273"/>
    </row>
    <row r="7" spans="1:8" ht="14.4" customHeight="1" x14ac:dyDescent="0.35">
      <c r="A7" s="270" t="s">
        <v>1113</v>
      </c>
      <c r="B7" s="262" t="s">
        <v>1383</v>
      </c>
      <c r="C7" s="271">
        <v>43.81</v>
      </c>
      <c r="D7" s="271">
        <v>8.76</v>
      </c>
      <c r="E7" s="272">
        <v>52.57</v>
      </c>
      <c r="F7" s="266" t="s">
        <v>5</v>
      </c>
      <c r="G7" s="273"/>
    </row>
    <row r="8" spans="1:8" ht="14.4" customHeight="1" x14ac:dyDescent="0.35">
      <c r="A8" s="270" t="s">
        <v>8</v>
      </c>
      <c r="B8" s="262" t="s">
        <v>1432</v>
      </c>
      <c r="C8" s="274">
        <v>15</v>
      </c>
      <c r="D8" s="274">
        <v>3</v>
      </c>
      <c r="E8" s="274">
        <v>18</v>
      </c>
      <c r="F8" s="266" t="s">
        <v>5</v>
      </c>
      <c r="G8" s="273"/>
    </row>
    <row r="9" spans="1:8" ht="14.4" customHeight="1" x14ac:dyDescent="0.35">
      <c r="A9" s="270" t="s">
        <v>1433</v>
      </c>
      <c r="B9" s="262" t="s">
        <v>1428</v>
      </c>
      <c r="C9" s="274">
        <v>114.25</v>
      </c>
      <c r="D9" s="274"/>
      <c r="E9" s="274">
        <v>114.25</v>
      </c>
      <c r="F9" s="266">
        <v>203412</v>
      </c>
      <c r="G9" s="273"/>
    </row>
    <row r="10" spans="1:8" ht="12.85" customHeight="1" x14ac:dyDescent="0.35">
      <c r="C10" s="276">
        <f>SUM(C5:C9)</f>
        <v>788.82999999999993</v>
      </c>
      <c r="D10" s="276">
        <f>SUM(D5:D9)</f>
        <v>14.92</v>
      </c>
      <c r="E10" s="276">
        <f>SUM(E5:E9)</f>
        <v>803.75</v>
      </c>
      <c r="H10" s="262" t="s">
        <v>10</v>
      </c>
    </row>
    <row r="11" spans="1:8" ht="12.85" customHeight="1" x14ac:dyDescent="0.35">
      <c r="C11" s="286"/>
      <c r="D11" s="286"/>
      <c r="E11" s="286"/>
    </row>
    <row r="12" spans="1:8" x14ac:dyDescent="0.35">
      <c r="A12" s="267" t="s">
        <v>1259</v>
      </c>
      <c r="C12" s="277"/>
      <c r="D12" s="277"/>
      <c r="E12" s="277"/>
    </row>
    <row r="13" spans="1:8" x14ac:dyDescent="0.35">
      <c r="A13" s="262" t="s">
        <v>18</v>
      </c>
      <c r="B13" s="262" t="s">
        <v>19</v>
      </c>
      <c r="C13" s="279">
        <f>15.28+66.09</f>
        <v>81.37</v>
      </c>
      <c r="D13" s="279">
        <f>3.05+13.22</f>
        <v>16.27</v>
      </c>
      <c r="E13" s="279">
        <f>SUM(C13:D13)</f>
        <v>97.64</v>
      </c>
      <c r="F13" s="280" t="s">
        <v>5</v>
      </c>
    </row>
    <row r="14" spans="1:8" x14ac:dyDescent="0.35">
      <c r="A14" s="262" t="s">
        <v>8</v>
      </c>
      <c r="B14" s="262" t="s">
        <v>1387</v>
      </c>
      <c r="C14" s="278">
        <v>84</v>
      </c>
      <c r="D14" s="278">
        <v>16.8</v>
      </c>
      <c r="E14" s="278">
        <f>SUM(C14:D14)</f>
        <v>100.8</v>
      </c>
      <c r="F14" s="280" t="s">
        <v>5</v>
      </c>
      <c r="G14" s="273"/>
    </row>
    <row r="15" spans="1:8" x14ac:dyDescent="0.35">
      <c r="A15" s="270" t="s">
        <v>1315</v>
      </c>
      <c r="B15" s="262" t="s">
        <v>1434</v>
      </c>
      <c r="C15" s="277">
        <v>228.8</v>
      </c>
      <c r="D15" s="277">
        <v>45.76</v>
      </c>
      <c r="E15" s="277">
        <v>274.56</v>
      </c>
      <c r="F15" s="266" t="s">
        <v>5</v>
      </c>
      <c r="G15" s="273"/>
    </row>
    <row r="16" spans="1:8" x14ac:dyDescent="0.35">
      <c r="A16" s="270" t="s">
        <v>792</v>
      </c>
      <c r="B16" s="262" t="s">
        <v>1317</v>
      </c>
      <c r="C16" s="277">
        <v>20.170000000000002</v>
      </c>
      <c r="D16" s="277">
        <v>4.03</v>
      </c>
      <c r="E16" s="277">
        <v>24.2</v>
      </c>
      <c r="F16" s="266">
        <v>203416</v>
      </c>
      <c r="G16" s="273"/>
    </row>
    <row r="17" spans="1:7" x14ac:dyDescent="0.35">
      <c r="A17" s="270" t="s">
        <v>615</v>
      </c>
      <c r="B17" s="262" t="s">
        <v>744</v>
      </c>
      <c r="C17" s="277">
        <v>52.95</v>
      </c>
      <c r="D17" s="277">
        <v>10.6</v>
      </c>
      <c r="E17" s="277">
        <v>63.55</v>
      </c>
      <c r="F17" s="266">
        <v>203413</v>
      </c>
      <c r="G17" s="273"/>
    </row>
    <row r="18" spans="1:7" x14ac:dyDescent="0.35">
      <c r="A18" s="270" t="s">
        <v>663</v>
      </c>
      <c r="B18" s="262" t="s">
        <v>1435</v>
      </c>
      <c r="C18" s="277">
        <v>5.4</v>
      </c>
      <c r="D18" s="277"/>
      <c r="E18" s="277">
        <v>5.4</v>
      </c>
      <c r="F18" s="266" t="s">
        <v>52</v>
      </c>
      <c r="G18" s="273"/>
    </row>
    <row r="19" spans="1:7" x14ac:dyDescent="0.35">
      <c r="A19" s="270" t="s">
        <v>663</v>
      </c>
      <c r="B19" s="262" t="s">
        <v>106</v>
      </c>
      <c r="C19" s="277">
        <v>17.2</v>
      </c>
      <c r="D19" s="277"/>
      <c r="E19" s="277">
        <v>17.2</v>
      </c>
      <c r="F19" s="266" t="s">
        <v>52</v>
      </c>
      <c r="G19" s="273"/>
    </row>
    <row r="20" spans="1:7" x14ac:dyDescent="0.35">
      <c r="A20" s="270" t="s">
        <v>444</v>
      </c>
      <c r="B20" s="262" t="s">
        <v>106</v>
      </c>
      <c r="C20" s="277">
        <v>13.97</v>
      </c>
      <c r="D20" s="277">
        <v>2.79</v>
      </c>
      <c r="E20" s="277">
        <v>16.760000000000002</v>
      </c>
      <c r="F20" s="266">
        <v>203414</v>
      </c>
      <c r="G20" s="273"/>
    </row>
    <row r="21" spans="1:7" x14ac:dyDescent="0.35">
      <c r="A21" s="270" t="s">
        <v>656</v>
      </c>
      <c r="B21" s="262" t="s">
        <v>655</v>
      </c>
      <c r="C21" s="277">
        <v>75.5</v>
      </c>
      <c r="D21" s="277"/>
      <c r="E21" s="277">
        <v>75.5</v>
      </c>
      <c r="F21" s="266">
        <v>108827</v>
      </c>
      <c r="G21" s="273"/>
    </row>
    <row r="22" spans="1:7" x14ac:dyDescent="0.35">
      <c r="C22" s="276">
        <f>SUM(C13:C21)</f>
        <v>579.36</v>
      </c>
      <c r="D22" s="276">
        <f>SUM(D13:D21)</f>
        <v>96.25</v>
      </c>
      <c r="E22" s="276">
        <f>SUM(E13:E21)</f>
        <v>675.61</v>
      </c>
      <c r="G22" s="273"/>
    </row>
    <row r="23" spans="1:7" x14ac:dyDescent="0.35">
      <c r="C23" s="286"/>
      <c r="D23" s="286"/>
      <c r="E23" s="286"/>
      <c r="G23" s="273"/>
    </row>
    <row r="24" spans="1:7" x14ac:dyDescent="0.35">
      <c r="A24" s="267" t="s">
        <v>1273</v>
      </c>
      <c r="C24" s="277"/>
      <c r="D24" s="277"/>
      <c r="E24" s="277"/>
    </row>
    <row r="25" spans="1:7" x14ac:dyDescent="0.35">
      <c r="A25" s="270" t="s">
        <v>3</v>
      </c>
      <c r="B25" s="262" t="s">
        <v>4</v>
      </c>
      <c r="C25" s="277">
        <v>456</v>
      </c>
      <c r="D25" s="277"/>
      <c r="E25" s="277">
        <v>456</v>
      </c>
      <c r="F25" s="266" t="s">
        <v>5</v>
      </c>
    </row>
    <row r="26" spans="1:7" x14ac:dyDescent="0.35">
      <c r="A26" s="270" t="s">
        <v>1113</v>
      </c>
      <c r="B26" s="262" t="s">
        <v>1398</v>
      </c>
      <c r="C26" s="277">
        <v>70.58</v>
      </c>
      <c r="D26" s="277">
        <v>14.12</v>
      </c>
      <c r="E26" s="281">
        <v>84.7</v>
      </c>
      <c r="F26" s="266" t="s">
        <v>5</v>
      </c>
    </row>
    <row r="27" spans="1:7" x14ac:dyDescent="0.35">
      <c r="A27" s="270" t="s">
        <v>656</v>
      </c>
      <c r="B27" s="282" t="s">
        <v>655</v>
      </c>
      <c r="C27" s="278">
        <v>46.45</v>
      </c>
      <c r="D27" s="278"/>
      <c r="E27" s="278">
        <v>46.45</v>
      </c>
      <c r="F27" s="266">
        <v>203417</v>
      </c>
    </row>
    <row r="28" spans="1:7" x14ac:dyDescent="0.35">
      <c r="A28" s="270" t="s">
        <v>663</v>
      </c>
      <c r="B28" s="282" t="s">
        <v>1436</v>
      </c>
      <c r="C28" s="278">
        <v>4.57</v>
      </c>
      <c r="D28" s="278">
        <v>0.92</v>
      </c>
      <c r="E28" s="278">
        <v>5.49</v>
      </c>
      <c r="F28" s="266" t="s">
        <v>52</v>
      </c>
    </row>
    <row r="29" spans="1:7" x14ac:dyDescent="0.35">
      <c r="A29" s="270" t="s">
        <v>663</v>
      </c>
      <c r="B29" s="282" t="s">
        <v>1437</v>
      </c>
      <c r="C29" s="278">
        <v>45.82</v>
      </c>
      <c r="D29" s="278">
        <v>9.17</v>
      </c>
      <c r="E29" s="278">
        <v>54.99</v>
      </c>
      <c r="F29" s="266" t="s">
        <v>52</v>
      </c>
    </row>
    <row r="30" spans="1:7" x14ac:dyDescent="0.35">
      <c r="A30" s="270" t="s">
        <v>663</v>
      </c>
      <c r="B30" s="282" t="s">
        <v>1438</v>
      </c>
      <c r="C30" s="278">
        <v>8.07</v>
      </c>
      <c r="D30" s="278">
        <v>1.62</v>
      </c>
      <c r="E30" s="278">
        <f>SUM(C30:D30)</f>
        <v>9.6900000000000013</v>
      </c>
      <c r="F30" s="266" t="s">
        <v>52</v>
      </c>
    </row>
    <row r="31" spans="1:7" x14ac:dyDescent="0.35">
      <c r="A31" s="270" t="s">
        <v>663</v>
      </c>
      <c r="B31" s="282" t="s">
        <v>1439</v>
      </c>
      <c r="C31" s="278">
        <v>18.39</v>
      </c>
      <c r="D31" s="278">
        <v>3.69</v>
      </c>
      <c r="E31" s="278">
        <v>22.08</v>
      </c>
      <c r="F31" s="266" t="s">
        <v>52</v>
      </c>
    </row>
    <row r="32" spans="1:7" x14ac:dyDescent="0.35">
      <c r="A32" s="270" t="s">
        <v>663</v>
      </c>
      <c r="B32" s="282" t="s">
        <v>1436</v>
      </c>
      <c r="C32" s="278">
        <v>3.76</v>
      </c>
      <c r="D32" s="278">
        <v>0.75</v>
      </c>
      <c r="E32" s="278">
        <v>4.51</v>
      </c>
      <c r="F32" s="266" t="s">
        <v>52</v>
      </c>
    </row>
    <row r="33" spans="1:7" x14ac:dyDescent="0.35">
      <c r="A33" s="270" t="s">
        <v>663</v>
      </c>
      <c r="B33" s="282" t="s">
        <v>1440</v>
      </c>
      <c r="C33" s="278">
        <v>34.979999999999997</v>
      </c>
      <c r="D33" s="278"/>
      <c r="E33" s="278">
        <v>34.979999999999997</v>
      </c>
      <c r="F33" s="266" t="s">
        <v>52</v>
      </c>
    </row>
    <row r="34" spans="1:7" x14ac:dyDescent="0.35">
      <c r="A34" s="270" t="s">
        <v>663</v>
      </c>
      <c r="B34" s="282" t="s">
        <v>1441</v>
      </c>
      <c r="C34" s="278">
        <v>69.989999999999995</v>
      </c>
      <c r="D34" s="278"/>
      <c r="E34" s="278">
        <v>69.989999999999995</v>
      </c>
      <c r="F34" s="266" t="s">
        <v>52</v>
      </c>
    </row>
    <row r="35" spans="1:7" x14ac:dyDescent="0.35">
      <c r="A35" s="270" t="s">
        <v>734</v>
      </c>
      <c r="B35" s="282" t="s">
        <v>1442</v>
      </c>
      <c r="C35" s="278">
        <v>87</v>
      </c>
      <c r="D35" s="278">
        <v>17.399999999999999</v>
      </c>
      <c r="E35" s="278">
        <v>104.4</v>
      </c>
      <c r="F35" s="266">
        <v>203415</v>
      </c>
    </row>
    <row r="36" spans="1:7" x14ac:dyDescent="0.35">
      <c r="A36" s="270" t="s">
        <v>620</v>
      </c>
      <c r="B36" s="282" t="s">
        <v>1443</v>
      </c>
      <c r="C36" s="278">
        <v>109.5</v>
      </c>
      <c r="D36" s="278">
        <v>21.9</v>
      </c>
      <c r="E36" s="278">
        <v>131.4</v>
      </c>
      <c r="F36" s="266">
        <v>203418</v>
      </c>
    </row>
    <row r="37" spans="1:7" x14ac:dyDescent="0.35">
      <c r="A37" s="270" t="s">
        <v>649</v>
      </c>
      <c r="B37" s="282" t="s">
        <v>659</v>
      </c>
      <c r="C37" s="278">
        <v>5.82</v>
      </c>
      <c r="D37" s="278">
        <v>1.1599999999999999</v>
      </c>
      <c r="E37" s="278">
        <v>6.98</v>
      </c>
      <c r="F37" s="266">
        <v>203414</v>
      </c>
    </row>
    <row r="38" spans="1:7" x14ac:dyDescent="0.35">
      <c r="A38" s="283"/>
      <c r="B38" s="284"/>
      <c r="C38" s="276">
        <f>SUM(C25:C37)</f>
        <v>960.93000000000029</v>
      </c>
      <c r="D38" s="276">
        <f>SUM(D25:D37)</f>
        <v>70.72999999999999</v>
      </c>
      <c r="E38" s="276">
        <f>SUM(E25:E37)</f>
        <v>1031.6600000000003</v>
      </c>
      <c r="F38" s="285"/>
    </row>
    <row r="39" spans="1:7" x14ac:dyDescent="0.35">
      <c r="A39" s="283"/>
      <c r="B39" s="284"/>
      <c r="C39" s="286"/>
      <c r="D39" s="286"/>
      <c r="E39" s="286"/>
      <c r="F39" s="285"/>
    </row>
    <row r="40" spans="1:7" x14ac:dyDescent="0.35">
      <c r="A40" s="267" t="s">
        <v>1278</v>
      </c>
      <c r="C40" s="277"/>
      <c r="D40" s="277"/>
      <c r="E40" s="277"/>
      <c r="G40" s="273"/>
    </row>
    <row r="41" spans="1:7" x14ac:dyDescent="0.35">
      <c r="A41" s="270" t="s">
        <v>3</v>
      </c>
      <c r="B41" s="262" t="s">
        <v>4</v>
      </c>
      <c r="C41" s="277">
        <v>187</v>
      </c>
      <c r="D41" s="277"/>
      <c r="E41" s="277">
        <v>187</v>
      </c>
      <c r="F41" s="266" t="s">
        <v>5</v>
      </c>
    </row>
    <row r="42" spans="1:7" x14ac:dyDescent="0.35">
      <c r="A42" s="270" t="s">
        <v>1113</v>
      </c>
      <c r="B42" s="262" t="s">
        <v>1398</v>
      </c>
      <c r="C42" s="274">
        <v>70.58</v>
      </c>
      <c r="D42" s="274">
        <v>14.12</v>
      </c>
      <c r="E42" s="274">
        <v>84.7</v>
      </c>
      <c r="F42" s="266" t="s">
        <v>5</v>
      </c>
      <c r="G42" s="273"/>
    </row>
    <row r="43" spans="1:7" x14ac:dyDescent="0.35">
      <c r="A43" s="262" t="s">
        <v>681</v>
      </c>
      <c r="B43" s="262" t="s">
        <v>1407</v>
      </c>
      <c r="C43" s="265">
        <v>72.31</v>
      </c>
      <c r="D43" s="265">
        <v>3.62</v>
      </c>
      <c r="E43" s="265">
        <v>75.930000000000007</v>
      </c>
      <c r="F43" s="266">
        <v>203419</v>
      </c>
      <c r="G43" s="273"/>
    </row>
    <row r="44" spans="1:7" x14ac:dyDescent="0.35">
      <c r="A44" s="262" t="s">
        <v>835</v>
      </c>
      <c r="B44" s="262" t="s">
        <v>1444</v>
      </c>
      <c r="C44" s="265">
        <v>35</v>
      </c>
      <c r="D44" s="265">
        <v>7</v>
      </c>
      <c r="E44" s="265">
        <v>42</v>
      </c>
      <c r="F44" s="266">
        <v>203420</v>
      </c>
      <c r="G44" s="273"/>
    </row>
    <row r="45" spans="1:7" x14ac:dyDescent="0.35">
      <c r="A45" s="262" t="s">
        <v>835</v>
      </c>
      <c r="B45" s="262" t="s">
        <v>1445</v>
      </c>
      <c r="C45" s="265">
        <v>35</v>
      </c>
      <c r="D45" s="265">
        <v>7</v>
      </c>
      <c r="E45" s="265">
        <v>42</v>
      </c>
      <c r="F45" s="266">
        <v>203420</v>
      </c>
      <c r="G45" s="273"/>
    </row>
    <row r="46" spans="1:7" x14ac:dyDescent="0.35">
      <c r="A46" s="262" t="s">
        <v>634</v>
      </c>
      <c r="B46" s="262" t="s">
        <v>1446</v>
      </c>
      <c r="C46" s="265">
        <v>520</v>
      </c>
      <c r="D46" s="265">
        <v>104</v>
      </c>
      <c r="E46" s="265">
        <v>624</v>
      </c>
      <c r="F46" s="266">
        <v>108821</v>
      </c>
      <c r="G46" s="273"/>
    </row>
    <row r="47" spans="1:7" x14ac:dyDescent="0.35">
      <c r="A47" s="288"/>
      <c r="B47" s="283"/>
      <c r="C47" s="276">
        <f>SUM(C41:C46)</f>
        <v>919.89</v>
      </c>
      <c r="D47" s="276">
        <f>SUM(D41:D46)</f>
        <v>135.74</v>
      </c>
      <c r="E47" s="276">
        <f>SUM(E41:E46)</f>
        <v>1055.6300000000001</v>
      </c>
      <c r="G47" s="273"/>
    </row>
    <row r="48" spans="1:7" x14ac:dyDescent="0.35">
      <c r="A48" s="288"/>
      <c r="B48" s="283"/>
      <c r="C48" s="286"/>
      <c r="D48" s="286"/>
      <c r="E48" s="286"/>
      <c r="G48" s="273"/>
    </row>
    <row r="49" spans="1:7" x14ac:dyDescent="0.35">
      <c r="A49" s="267" t="s">
        <v>1283</v>
      </c>
      <c r="C49" s="286"/>
      <c r="D49" s="286"/>
      <c r="E49" s="286"/>
      <c r="G49" s="273"/>
    </row>
    <row r="50" spans="1:7" x14ac:dyDescent="0.35">
      <c r="A50" s="270" t="s">
        <v>1447</v>
      </c>
      <c r="B50" s="262" t="s">
        <v>1448</v>
      </c>
      <c r="C50" s="286">
        <v>750</v>
      </c>
      <c r="D50" s="286">
        <v>150</v>
      </c>
      <c r="E50" s="286">
        <v>900</v>
      </c>
      <c r="F50" s="266">
        <v>108823</v>
      </c>
      <c r="G50" s="273"/>
    </row>
    <row r="51" spans="1:7" x14ac:dyDescent="0.35">
      <c r="A51" s="270" t="s">
        <v>1467</v>
      </c>
      <c r="B51" s="262" t="s">
        <v>1449</v>
      </c>
      <c r="C51" s="286">
        <v>38.46</v>
      </c>
      <c r="D51" s="286"/>
      <c r="E51" s="286">
        <v>38.46</v>
      </c>
      <c r="F51" s="266">
        <v>108824</v>
      </c>
      <c r="G51" s="273"/>
    </row>
    <row r="52" spans="1:7" x14ac:dyDescent="0.35">
      <c r="A52" s="267"/>
      <c r="C52" s="276">
        <f>SUM(C50:C51)</f>
        <v>788.46</v>
      </c>
      <c r="D52" s="276">
        <f>SUM(D50:D51)</f>
        <v>150</v>
      </c>
      <c r="E52" s="276">
        <f>SUM(E50:E51)</f>
        <v>938.46</v>
      </c>
      <c r="G52" s="273"/>
    </row>
    <row r="53" spans="1:7" x14ac:dyDescent="0.35">
      <c r="A53" s="267"/>
      <c r="C53" s="286"/>
      <c r="D53" s="286"/>
      <c r="E53" s="286"/>
      <c r="G53" s="273"/>
    </row>
    <row r="54" spans="1:7" x14ac:dyDescent="0.35">
      <c r="A54" s="506" t="s">
        <v>1450</v>
      </c>
      <c r="B54" s="507"/>
      <c r="C54" s="286"/>
      <c r="D54" s="286"/>
      <c r="E54" s="286"/>
      <c r="G54" s="273"/>
    </row>
    <row r="55" spans="1:7" x14ac:dyDescent="0.35">
      <c r="A55" s="270" t="s">
        <v>1451</v>
      </c>
      <c r="B55" s="270" t="s">
        <v>1452</v>
      </c>
      <c r="C55" s="286">
        <v>22097.55</v>
      </c>
      <c r="D55" s="286">
        <v>4419.51</v>
      </c>
      <c r="E55" s="286">
        <v>26517.06</v>
      </c>
      <c r="F55" s="266">
        <v>203411</v>
      </c>
      <c r="G55" s="273"/>
    </row>
    <row r="56" spans="1:7" x14ac:dyDescent="0.35">
      <c r="A56" s="270" t="s">
        <v>1453</v>
      </c>
      <c r="B56" s="270" t="s">
        <v>1454</v>
      </c>
      <c r="C56" s="286">
        <v>938.65</v>
      </c>
      <c r="D56" s="286">
        <v>187.73</v>
      </c>
      <c r="E56" s="286">
        <v>1126.3800000000001</v>
      </c>
      <c r="F56" s="266">
        <v>108822</v>
      </c>
      <c r="G56" s="273"/>
    </row>
    <row r="57" spans="1:7" x14ac:dyDescent="0.35">
      <c r="C57" s="276">
        <f>SUM(C54:C56)</f>
        <v>23036.2</v>
      </c>
      <c r="D57" s="276">
        <f>SUM(D54:D56)</f>
        <v>4607.24</v>
      </c>
      <c r="E57" s="276">
        <f>SUM(E54:E56)</f>
        <v>27643.440000000002</v>
      </c>
    </row>
    <row r="58" spans="1:7" x14ac:dyDescent="0.35">
      <c r="A58" s="270"/>
      <c r="C58" s="286"/>
      <c r="D58" s="286"/>
      <c r="E58" s="286"/>
    </row>
    <row r="59" spans="1:7" x14ac:dyDescent="0.35">
      <c r="A59" s="267" t="s">
        <v>1285</v>
      </c>
      <c r="B59" s="270"/>
      <c r="C59" s="277"/>
      <c r="D59" s="277"/>
      <c r="E59" s="277"/>
    </row>
    <row r="60" spans="1:7" x14ac:dyDescent="0.35">
      <c r="A60" s="270" t="s">
        <v>3</v>
      </c>
      <c r="B60" s="270" t="s">
        <v>4</v>
      </c>
      <c r="C60" s="277">
        <v>540</v>
      </c>
      <c r="D60" s="277"/>
      <c r="E60" s="277">
        <v>540</v>
      </c>
      <c r="F60" s="266" t="s">
        <v>5</v>
      </c>
      <c r="G60" s="273"/>
    </row>
    <row r="61" spans="1:7" x14ac:dyDescent="0.35">
      <c r="A61" s="270" t="s">
        <v>1113</v>
      </c>
      <c r="B61" s="270" t="s">
        <v>1415</v>
      </c>
      <c r="C61" s="277">
        <v>15.76</v>
      </c>
      <c r="D61" s="277">
        <v>3.15</v>
      </c>
      <c r="E61" s="277">
        <v>18.91</v>
      </c>
      <c r="F61" s="266" t="s">
        <v>5</v>
      </c>
      <c r="G61" s="273"/>
    </row>
    <row r="62" spans="1:7" x14ac:dyDescent="0.35">
      <c r="A62" s="270" t="s">
        <v>1113</v>
      </c>
      <c r="B62" s="270" t="s">
        <v>1415</v>
      </c>
      <c r="C62" s="277">
        <v>43.8</v>
      </c>
      <c r="D62" s="277">
        <v>8.76</v>
      </c>
      <c r="E62" s="277">
        <v>52.56</v>
      </c>
      <c r="F62" s="266" t="s">
        <v>5</v>
      </c>
      <c r="G62" s="273"/>
    </row>
    <row r="63" spans="1:7" x14ac:dyDescent="0.35">
      <c r="A63" s="270" t="s">
        <v>1094</v>
      </c>
      <c r="B63" s="270" t="s">
        <v>1410</v>
      </c>
      <c r="C63" s="277">
        <v>410</v>
      </c>
      <c r="D63" s="277">
        <v>82</v>
      </c>
      <c r="E63" s="291">
        <v>492</v>
      </c>
      <c r="F63" s="266">
        <v>108821</v>
      </c>
    </row>
    <row r="64" spans="1:7" x14ac:dyDescent="0.35">
      <c r="A64" s="270" t="s">
        <v>649</v>
      </c>
      <c r="B64" s="270" t="s">
        <v>1455</v>
      </c>
      <c r="C64" s="277">
        <v>35.86</v>
      </c>
      <c r="D64" s="277">
        <v>7.17</v>
      </c>
      <c r="E64" s="291">
        <v>43.03</v>
      </c>
      <c r="F64" s="266">
        <v>203414</v>
      </c>
    </row>
    <row r="65" spans="1:7" x14ac:dyDescent="0.35">
      <c r="C65" s="276">
        <f>SUM(C60:C64)</f>
        <v>1045.4199999999998</v>
      </c>
      <c r="D65" s="276">
        <f>SUM(D60:D64)</f>
        <v>101.08</v>
      </c>
      <c r="E65" s="276">
        <f>SUM(E60:E64)</f>
        <v>1146.5</v>
      </c>
    </row>
    <row r="66" spans="1:7" x14ac:dyDescent="0.35">
      <c r="C66" s="286"/>
      <c r="D66" s="286"/>
      <c r="E66" s="286"/>
    </row>
    <row r="67" spans="1:7" x14ac:dyDescent="0.35">
      <c r="A67" s="267" t="s">
        <v>1287</v>
      </c>
      <c r="C67" s="277"/>
      <c r="D67" s="277"/>
      <c r="E67" s="277"/>
    </row>
    <row r="68" spans="1:7" x14ac:dyDescent="0.35">
      <c r="A68" s="270" t="s">
        <v>3</v>
      </c>
      <c r="B68" s="262" t="s">
        <v>4</v>
      </c>
      <c r="C68" s="277">
        <v>178</v>
      </c>
      <c r="D68" s="277"/>
      <c r="E68" s="277">
        <v>178</v>
      </c>
      <c r="F68" s="266" t="s">
        <v>5</v>
      </c>
    </row>
    <row r="69" spans="1:7" x14ac:dyDescent="0.35">
      <c r="A69" s="270" t="s">
        <v>3</v>
      </c>
      <c r="B69" s="262" t="s">
        <v>4</v>
      </c>
      <c r="C69" s="277">
        <v>106</v>
      </c>
      <c r="D69" s="277"/>
      <c r="E69" s="277">
        <v>106</v>
      </c>
      <c r="F69" s="266" t="s">
        <v>5</v>
      </c>
    </row>
    <row r="70" spans="1:7" x14ac:dyDescent="0.35">
      <c r="A70" s="270" t="s">
        <v>3</v>
      </c>
      <c r="B70" s="262" t="s">
        <v>4</v>
      </c>
      <c r="C70" s="277">
        <v>293</v>
      </c>
      <c r="D70" s="277"/>
      <c r="E70" s="277">
        <v>293</v>
      </c>
      <c r="F70" s="266" t="s">
        <v>5</v>
      </c>
    </row>
    <row r="71" spans="1:7" x14ac:dyDescent="0.35">
      <c r="A71" s="270" t="s">
        <v>8</v>
      </c>
      <c r="B71" s="262" t="s">
        <v>1144</v>
      </c>
      <c r="C71" s="274">
        <v>25.41</v>
      </c>
      <c r="D71" s="274">
        <v>5.08</v>
      </c>
      <c r="E71" s="274">
        <v>30.49</v>
      </c>
      <c r="F71" s="266" t="s">
        <v>5</v>
      </c>
    </row>
    <row r="72" spans="1:7" x14ac:dyDescent="0.35">
      <c r="A72" s="270" t="s">
        <v>1147</v>
      </c>
      <c r="B72" s="262" t="s">
        <v>1398</v>
      </c>
      <c r="C72" s="274">
        <v>384.12</v>
      </c>
      <c r="D72" s="274">
        <v>76.819999999999993</v>
      </c>
      <c r="E72" s="274">
        <v>460.94</v>
      </c>
      <c r="F72" s="266" t="s">
        <v>5</v>
      </c>
    </row>
    <row r="73" spans="1:7" x14ac:dyDescent="0.35">
      <c r="A73" s="270" t="s">
        <v>1315</v>
      </c>
      <c r="B73" s="262" t="s">
        <v>804</v>
      </c>
      <c r="C73" s="274">
        <v>28.6</v>
      </c>
      <c r="D73" s="274">
        <v>5.72</v>
      </c>
      <c r="E73" s="274">
        <v>34.32</v>
      </c>
      <c r="F73" s="266" t="s">
        <v>5</v>
      </c>
      <c r="G73" s="273"/>
    </row>
    <row r="74" spans="1:7" x14ac:dyDescent="0.35">
      <c r="A74" s="288"/>
      <c r="B74" s="283"/>
      <c r="C74" s="276">
        <f>SUM(C68:C73)</f>
        <v>1015.13</v>
      </c>
      <c r="D74" s="276">
        <f>SUM(D68:D73)</f>
        <v>87.61999999999999</v>
      </c>
      <c r="E74" s="276">
        <f>SUM(E68:E73)</f>
        <v>1102.75</v>
      </c>
      <c r="G74" s="273"/>
    </row>
    <row r="75" spans="1:7" x14ac:dyDescent="0.35">
      <c r="A75" s="288"/>
      <c r="B75" s="283"/>
      <c r="C75" s="286"/>
      <c r="D75" s="286"/>
      <c r="E75" s="286"/>
      <c r="G75" s="273"/>
    </row>
    <row r="76" spans="1:7" x14ac:dyDescent="0.35">
      <c r="A76" s="292" t="s">
        <v>1291</v>
      </c>
      <c r="B76" s="283"/>
      <c r="C76" s="286"/>
      <c r="D76" s="286"/>
      <c r="E76" s="286"/>
    </row>
    <row r="77" spans="1:7" x14ac:dyDescent="0.35">
      <c r="A77" s="288" t="s">
        <v>891</v>
      </c>
      <c r="B77" s="282" t="s">
        <v>1456</v>
      </c>
      <c r="C77" s="286">
        <v>313.33</v>
      </c>
      <c r="D77" s="286">
        <v>62.67</v>
      </c>
      <c r="E77" s="286">
        <v>376</v>
      </c>
      <c r="F77" s="266">
        <v>108825</v>
      </c>
    </row>
    <row r="78" spans="1:7" x14ac:dyDescent="0.35">
      <c r="A78" s="288" t="s">
        <v>891</v>
      </c>
      <c r="B78" s="282" t="s">
        <v>1457</v>
      </c>
      <c r="C78" s="286">
        <v>2650</v>
      </c>
      <c r="D78" s="286">
        <v>530</v>
      </c>
      <c r="E78" s="286">
        <v>3180</v>
      </c>
      <c r="F78" s="266">
        <v>108825</v>
      </c>
    </row>
    <row r="79" spans="1:7" x14ac:dyDescent="0.35">
      <c r="A79" s="288"/>
      <c r="B79" s="283"/>
      <c r="C79" s="276">
        <f>SUM(C77:C78)</f>
        <v>2963.33</v>
      </c>
      <c r="D79" s="276">
        <f>SUM(D77:D78)</f>
        <v>592.66999999999996</v>
      </c>
      <c r="E79" s="276">
        <f>SUM(E77:E78)</f>
        <v>3556</v>
      </c>
    </row>
    <row r="80" spans="1:7" x14ac:dyDescent="0.35">
      <c r="A80" s="267"/>
      <c r="B80" s="284"/>
      <c r="C80" s="286"/>
      <c r="D80" s="286"/>
      <c r="E80" s="286"/>
    </row>
    <row r="81" spans="1:6" x14ac:dyDescent="0.35">
      <c r="A81" s="267" t="s">
        <v>1374</v>
      </c>
      <c r="B81" s="284"/>
      <c r="C81" s="286"/>
      <c r="D81" s="286"/>
      <c r="E81" s="286"/>
    </row>
    <row r="82" spans="1:6" x14ac:dyDescent="0.35">
      <c r="A82" s="270" t="s">
        <v>1468</v>
      </c>
      <c r="B82" s="283" t="s">
        <v>1458</v>
      </c>
      <c r="C82" s="286">
        <v>20.7</v>
      </c>
      <c r="D82" s="286"/>
      <c r="E82" s="286">
        <v>20.7</v>
      </c>
      <c r="F82" s="266">
        <v>108826</v>
      </c>
    </row>
    <row r="83" spans="1:6" x14ac:dyDescent="0.35">
      <c r="A83" s="267"/>
      <c r="B83" s="284"/>
      <c r="C83" s="276">
        <f>SUM(C82:C82)</f>
        <v>20.7</v>
      </c>
      <c r="D83" s="276">
        <f>SUM(D82:D82)</f>
        <v>0</v>
      </c>
      <c r="E83" s="276">
        <f>SUM(E82:E82)</f>
        <v>20.7</v>
      </c>
    </row>
    <row r="84" spans="1:6" x14ac:dyDescent="0.35">
      <c r="A84" s="267"/>
      <c r="B84" s="284"/>
      <c r="C84" s="286"/>
      <c r="D84" s="286"/>
      <c r="E84" s="286"/>
    </row>
    <row r="85" spans="1:6" x14ac:dyDescent="0.35">
      <c r="A85" s="267"/>
      <c r="B85" s="284"/>
      <c r="C85" s="286"/>
      <c r="D85" s="286"/>
      <c r="E85" s="286"/>
    </row>
    <row r="86" spans="1:6" x14ac:dyDescent="0.35">
      <c r="A86" s="293" t="s">
        <v>1295</v>
      </c>
      <c r="B86" s="293"/>
      <c r="C86" s="277"/>
      <c r="D86" s="277"/>
      <c r="E86" s="277"/>
    </row>
    <row r="87" spans="1:6" x14ac:dyDescent="0.35">
      <c r="A87" s="294" t="s">
        <v>1459</v>
      </c>
      <c r="B87" s="294" t="s">
        <v>1434</v>
      </c>
      <c r="C87" s="277">
        <v>28.6</v>
      </c>
      <c r="D87" s="277">
        <v>5.72</v>
      </c>
      <c r="E87" s="277">
        <v>34.32</v>
      </c>
      <c r="F87" s="266" t="s">
        <v>5</v>
      </c>
    </row>
    <row r="88" spans="1:6" x14ac:dyDescent="0.35">
      <c r="A88" s="294" t="s">
        <v>653</v>
      </c>
      <c r="B88" s="295" t="s">
        <v>1153</v>
      </c>
      <c r="C88" s="277">
        <v>21.65</v>
      </c>
      <c r="D88" s="277">
        <v>4.33</v>
      </c>
      <c r="E88" s="277">
        <v>25.98</v>
      </c>
      <c r="F88" s="266" t="s">
        <v>5</v>
      </c>
    </row>
    <row r="89" spans="1:6" x14ac:dyDescent="0.35">
      <c r="C89" s="276">
        <f>SUM(C87:C88)</f>
        <v>50.25</v>
      </c>
      <c r="D89" s="276">
        <f>SUM(D87:D88)</f>
        <v>10.050000000000001</v>
      </c>
      <c r="E89" s="276">
        <f>SUM(E87:E88)</f>
        <v>60.3</v>
      </c>
    </row>
    <row r="90" spans="1:6" x14ac:dyDescent="0.35">
      <c r="C90" s="286"/>
      <c r="D90" s="286"/>
      <c r="E90" s="286"/>
    </row>
    <row r="91" spans="1:6" x14ac:dyDescent="0.35">
      <c r="B91" s="301" t="s">
        <v>75</v>
      </c>
      <c r="C91" s="276">
        <f>C10+C22+C38+C47+C52+C57+C65+C74+C79+C83+C89</f>
        <v>32168.500000000004</v>
      </c>
      <c r="D91" s="276">
        <f>D10+D22+D38+D47+D52+D57+D65+D74+D79+D83+D89</f>
        <v>5866.3</v>
      </c>
      <c r="E91" s="276">
        <f>E10+E22+E38+E47+E52+E57+E65+E74+E79+E83+E89</f>
        <v>38034.800000000003</v>
      </c>
    </row>
    <row r="92" spans="1:6" x14ac:dyDescent="0.35">
      <c r="B92" s="302"/>
      <c r="C92" s="286"/>
      <c r="D92" s="286"/>
      <c r="E92" s="286"/>
    </row>
    <row r="93" spans="1:6" x14ac:dyDescent="0.35">
      <c r="A93" s="262" t="s">
        <v>206</v>
      </c>
      <c r="B93" s="298" t="s">
        <v>896</v>
      </c>
      <c r="C93" s="286">
        <v>100</v>
      </c>
      <c r="D93" s="286" t="s">
        <v>897</v>
      </c>
      <c r="E93" s="324">
        <v>100182</v>
      </c>
    </row>
    <row r="94" spans="1:6" x14ac:dyDescent="0.35">
      <c r="B94" s="302"/>
      <c r="C94" s="286"/>
      <c r="D94" s="286"/>
      <c r="E94" s="286"/>
    </row>
    <row r="95" spans="1:6" x14ac:dyDescent="0.35">
      <c r="A95" s="303"/>
      <c r="B95" s="302"/>
      <c r="C95" s="286"/>
      <c r="D95" s="286"/>
      <c r="E95" s="286"/>
    </row>
    <row r="96" spans="1:6" x14ac:dyDescent="0.35">
      <c r="A96" s="270"/>
      <c r="C96" s="278"/>
    </row>
    <row r="97" spans="1:3" x14ac:dyDescent="0.35">
      <c r="A97" s="304"/>
      <c r="C97" s="278"/>
    </row>
    <row r="98" spans="1:3" x14ac:dyDescent="0.35">
      <c r="A98" s="303"/>
      <c r="B98" s="305"/>
      <c r="C98" s="278"/>
    </row>
    <row r="99" spans="1:3" x14ac:dyDescent="0.35">
      <c r="A99" s="303"/>
      <c r="B99" s="305"/>
      <c r="C99" s="278"/>
    </row>
    <row r="100" spans="1:3" x14ac:dyDescent="0.35">
      <c r="A100" s="303"/>
      <c r="B100" s="305"/>
      <c r="C100" s="278"/>
    </row>
    <row r="101" spans="1:3" x14ac:dyDescent="0.35">
      <c r="A101" s="303"/>
      <c r="B101" s="305"/>
      <c r="C101" s="278"/>
    </row>
    <row r="102" spans="1:3" x14ac:dyDescent="0.35">
      <c r="A102" s="303"/>
      <c r="B102" s="305"/>
      <c r="C102" s="278"/>
    </row>
    <row r="103" spans="1:3" x14ac:dyDescent="0.35">
      <c r="A103" s="306"/>
    </row>
  </sheetData>
  <mergeCells count="2">
    <mergeCell ref="A1:F1"/>
    <mergeCell ref="A54: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workbookViewId="0">
      <selection activeCell="C23" sqref="C23"/>
    </sheetView>
  </sheetViews>
  <sheetFormatPr defaultColWidth="8.8984375" defaultRowHeight="12.7" x14ac:dyDescent="0.25"/>
  <cols>
    <col min="1" max="1" width="3.09765625" style="2" customWidth="1"/>
    <col min="2" max="2" width="27" style="2" customWidth="1"/>
    <col min="3" max="3" width="29.8984375" style="2" customWidth="1"/>
    <col min="4" max="4" width="10.69921875" style="4" customWidth="1"/>
    <col min="5" max="5" width="9.296875" style="4" customWidth="1"/>
    <col min="6" max="6" width="10.69921875" style="4" customWidth="1"/>
    <col min="7" max="7" width="10.296875" style="5" customWidth="1"/>
    <col min="8" max="8" width="8.296875" style="1" customWidth="1"/>
    <col min="9" max="256" width="8.8984375" style="2"/>
    <col min="257" max="257" width="3.296875" style="2" customWidth="1"/>
    <col min="258" max="258" width="27" style="2" customWidth="1"/>
    <col min="259" max="259" width="29.8984375" style="2" customWidth="1"/>
    <col min="260" max="260" width="10.69921875" style="2" customWidth="1"/>
    <col min="261" max="261" width="9.296875" style="2" customWidth="1"/>
    <col min="262" max="262" width="10.69921875" style="2" customWidth="1"/>
    <col min="263" max="263" width="10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7" style="2" customWidth="1"/>
    <col min="515" max="515" width="29.8984375" style="2" customWidth="1"/>
    <col min="516" max="516" width="10.69921875" style="2" customWidth="1"/>
    <col min="517" max="517" width="9.296875" style="2" customWidth="1"/>
    <col min="518" max="518" width="10.69921875" style="2" customWidth="1"/>
    <col min="519" max="519" width="10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7" style="2" customWidth="1"/>
    <col min="771" max="771" width="29.8984375" style="2" customWidth="1"/>
    <col min="772" max="772" width="10.69921875" style="2" customWidth="1"/>
    <col min="773" max="773" width="9.296875" style="2" customWidth="1"/>
    <col min="774" max="774" width="10.69921875" style="2" customWidth="1"/>
    <col min="775" max="775" width="10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7" style="2" customWidth="1"/>
    <col min="1027" max="1027" width="29.8984375" style="2" customWidth="1"/>
    <col min="1028" max="1028" width="10.69921875" style="2" customWidth="1"/>
    <col min="1029" max="1029" width="9.296875" style="2" customWidth="1"/>
    <col min="1030" max="1030" width="10.69921875" style="2" customWidth="1"/>
    <col min="1031" max="1031" width="10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7" style="2" customWidth="1"/>
    <col min="1283" max="1283" width="29.8984375" style="2" customWidth="1"/>
    <col min="1284" max="1284" width="10.69921875" style="2" customWidth="1"/>
    <col min="1285" max="1285" width="9.296875" style="2" customWidth="1"/>
    <col min="1286" max="1286" width="10.69921875" style="2" customWidth="1"/>
    <col min="1287" max="1287" width="10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7" style="2" customWidth="1"/>
    <col min="1539" max="1539" width="29.8984375" style="2" customWidth="1"/>
    <col min="1540" max="1540" width="10.69921875" style="2" customWidth="1"/>
    <col min="1541" max="1541" width="9.296875" style="2" customWidth="1"/>
    <col min="1542" max="1542" width="10.69921875" style="2" customWidth="1"/>
    <col min="1543" max="1543" width="10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7" style="2" customWidth="1"/>
    <col min="1795" max="1795" width="29.8984375" style="2" customWidth="1"/>
    <col min="1796" max="1796" width="10.69921875" style="2" customWidth="1"/>
    <col min="1797" max="1797" width="9.296875" style="2" customWidth="1"/>
    <col min="1798" max="1798" width="10.69921875" style="2" customWidth="1"/>
    <col min="1799" max="1799" width="10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7" style="2" customWidth="1"/>
    <col min="2051" max="2051" width="29.8984375" style="2" customWidth="1"/>
    <col min="2052" max="2052" width="10.69921875" style="2" customWidth="1"/>
    <col min="2053" max="2053" width="9.296875" style="2" customWidth="1"/>
    <col min="2054" max="2054" width="10.69921875" style="2" customWidth="1"/>
    <col min="2055" max="2055" width="10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7" style="2" customWidth="1"/>
    <col min="2307" max="2307" width="29.8984375" style="2" customWidth="1"/>
    <col min="2308" max="2308" width="10.69921875" style="2" customWidth="1"/>
    <col min="2309" max="2309" width="9.296875" style="2" customWidth="1"/>
    <col min="2310" max="2310" width="10.69921875" style="2" customWidth="1"/>
    <col min="2311" max="2311" width="10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7" style="2" customWidth="1"/>
    <col min="2563" max="2563" width="29.8984375" style="2" customWidth="1"/>
    <col min="2564" max="2564" width="10.69921875" style="2" customWidth="1"/>
    <col min="2565" max="2565" width="9.296875" style="2" customWidth="1"/>
    <col min="2566" max="2566" width="10.69921875" style="2" customWidth="1"/>
    <col min="2567" max="2567" width="10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7" style="2" customWidth="1"/>
    <col min="2819" max="2819" width="29.8984375" style="2" customWidth="1"/>
    <col min="2820" max="2820" width="10.69921875" style="2" customWidth="1"/>
    <col min="2821" max="2821" width="9.296875" style="2" customWidth="1"/>
    <col min="2822" max="2822" width="10.69921875" style="2" customWidth="1"/>
    <col min="2823" max="2823" width="10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7" style="2" customWidth="1"/>
    <col min="3075" max="3075" width="29.8984375" style="2" customWidth="1"/>
    <col min="3076" max="3076" width="10.69921875" style="2" customWidth="1"/>
    <col min="3077" max="3077" width="9.296875" style="2" customWidth="1"/>
    <col min="3078" max="3078" width="10.69921875" style="2" customWidth="1"/>
    <col min="3079" max="3079" width="10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7" style="2" customWidth="1"/>
    <col min="3331" max="3331" width="29.8984375" style="2" customWidth="1"/>
    <col min="3332" max="3332" width="10.69921875" style="2" customWidth="1"/>
    <col min="3333" max="3333" width="9.296875" style="2" customWidth="1"/>
    <col min="3334" max="3334" width="10.69921875" style="2" customWidth="1"/>
    <col min="3335" max="3335" width="10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7" style="2" customWidth="1"/>
    <col min="3587" max="3587" width="29.8984375" style="2" customWidth="1"/>
    <col min="3588" max="3588" width="10.69921875" style="2" customWidth="1"/>
    <col min="3589" max="3589" width="9.296875" style="2" customWidth="1"/>
    <col min="3590" max="3590" width="10.69921875" style="2" customWidth="1"/>
    <col min="3591" max="3591" width="10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7" style="2" customWidth="1"/>
    <col min="3843" max="3843" width="29.8984375" style="2" customWidth="1"/>
    <col min="3844" max="3844" width="10.69921875" style="2" customWidth="1"/>
    <col min="3845" max="3845" width="9.296875" style="2" customWidth="1"/>
    <col min="3846" max="3846" width="10.69921875" style="2" customWidth="1"/>
    <col min="3847" max="3847" width="10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7" style="2" customWidth="1"/>
    <col min="4099" max="4099" width="29.8984375" style="2" customWidth="1"/>
    <col min="4100" max="4100" width="10.69921875" style="2" customWidth="1"/>
    <col min="4101" max="4101" width="9.296875" style="2" customWidth="1"/>
    <col min="4102" max="4102" width="10.69921875" style="2" customWidth="1"/>
    <col min="4103" max="4103" width="10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7" style="2" customWidth="1"/>
    <col min="4355" max="4355" width="29.8984375" style="2" customWidth="1"/>
    <col min="4356" max="4356" width="10.69921875" style="2" customWidth="1"/>
    <col min="4357" max="4357" width="9.296875" style="2" customWidth="1"/>
    <col min="4358" max="4358" width="10.69921875" style="2" customWidth="1"/>
    <col min="4359" max="4359" width="10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7" style="2" customWidth="1"/>
    <col min="4611" max="4611" width="29.8984375" style="2" customWidth="1"/>
    <col min="4612" max="4612" width="10.69921875" style="2" customWidth="1"/>
    <col min="4613" max="4613" width="9.296875" style="2" customWidth="1"/>
    <col min="4614" max="4614" width="10.69921875" style="2" customWidth="1"/>
    <col min="4615" max="4615" width="10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7" style="2" customWidth="1"/>
    <col min="4867" max="4867" width="29.8984375" style="2" customWidth="1"/>
    <col min="4868" max="4868" width="10.69921875" style="2" customWidth="1"/>
    <col min="4869" max="4869" width="9.296875" style="2" customWidth="1"/>
    <col min="4870" max="4870" width="10.69921875" style="2" customWidth="1"/>
    <col min="4871" max="4871" width="10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7" style="2" customWidth="1"/>
    <col min="5123" max="5123" width="29.8984375" style="2" customWidth="1"/>
    <col min="5124" max="5124" width="10.69921875" style="2" customWidth="1"/>
    <col min="5125" max="5125" width="9.296875" style="2" customWidth="1"/>
    <col min="5126" max="5126" width="10.69921875" style="2" customWidth="1"/>
    <col min="5127" max="5127" width="10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7" style="2" customWidth="1"/>
    <col min="5379" max="5379" width="29.8984375" style="2" customWidth="1"/>
    <col min="5380" max="5380" width="10.69921875" style="2" customWidth="1"/>
    <col min="5381" max="5381" width="9.296875" style="2" customWidth="1"/>
    <col min="5382" max="5382" width="10.69921875" style="2" customWidth="1"/>
    <col min="5383" max="5383" width="10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7" style="2" customWidth="1"/>
    <col min="5635" max="5635" width="29.8984375" style="2" customWidth="1"/>
    <col min="5636" max="5636" width="10.69921875" style="2" customWidth="1"/>
    <col min="5637" max="5637" width="9.296875" style="2" customWidth="1"/>
    <col min="5638" max="5638" width="10.69921875" style="2" customWidth="1"/>
    <col min="5639" max="5639" width="10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7" style="2" customWidth="1"/>
    <col min="5891" max="5891" width="29.8984375" style="2" customWidth="1"/>
    <col min="5892" max="5892" width="10.69921875" style="2" customWidth="1"/>
    <col min="5893" max="5893" width="9.296875" style="2" customWidth="1"/>
    <col min="5894" max="5894" width="10.69921875" style="2" customWidth="1"/>
    <col min="5895" max="5895" width="10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7" style="2" customWidth="1"/>
    <col min="6147" max="6147" width="29.8984375" style="2" customWidth="1"/>
    <col min="6148" max="6148" width="10.69921875" style="2" customWidth="1"/>
    <col min="6149" max="6149" width="9.296875" style="2" customWidth="1"/>
    <col min="6150" max="6150" width="10.69921875" style="2" customWidth="1"/>
    <col min="6151" max="6151" width="10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7" style="2" customWidth="1"/>
    <col min="6403" max="6403" width="29.8984375" style="2" customWidth="1"/>
    <col min="6404" max="6404" width="10.69921875" style="2" customWidth="1"/>
    <col min="6405" max="6405" width="9.296875" style="2" customWidth="1"/>
    <col min="6406" max="6406" width="10.69921875" style="2" customWidth="1"/>
    <col min="6407" max="6407" width="10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7" style="2" customWidth="1"/>
    <col min="6659" max="6659" width="29.8984375" style="2" customWidth="1"/>
    <col min="6660" max="6660" width="10.69921875" style="2" customWidth="1"/>
    <col min="6661" max="6661" width="9.296875" style="2" customWidth="1"/>
    <col min="6662" max="6662" width="10.69921875" style="2" customWidth="1"/>
    <col min="6663" max="6663" width="10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7" style="2" customWidth="1"/>
    <col min="6915" max="6915" width="29.8984375" style="2" customWidth="1"/>
    <col min="6916" max="6916" width="10.69921875" style="2" customWidth="1"/>
    <col min="6917" max="6917" width="9.296875" style="2" customWidth="1"/>
    <col min="6918" max="6918" width="10.69921875" style="2" customWidth="1"/>
    <col min="6919" max="6919" width="10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7" style="2" customWidth="1"/>
    <col min="7171" max="7171" width="29.8984375" style="2" customWidth="1"/>
    <col min="7172" max="7172" width="10.69921875" style="2" customWidth="1"/>
    <col min="7173" max="7173" width="9.296875" style="2" customWidth="1"/>
    <col min="7174" max="7174" width="10.69921875" style="2" customWidth="1"/>
    <col min="7175" max="7175" width="10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7" style="2" customWidth="1"/>
    <col min="7427" max="7427" width="29.8984375" style="2" customWidth="1"/>
    <col min="7428" max="7428" width="10.69921875" style="2" customWidth="1"/>
    <col min="7429" max="7429" width="9.296875" style="2" customWidth="1"/>
    <col min="7430" max="7430" width="10.69921875" style="2" customWidth="1"/>
    <col min="7431" max="7431" width="10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7" style="2" customWidth="1"/>
    <col min="7683" max="7683" width="29.8984375" style="2" customWidth="1"/>
    <col min="7684" max="7684" width="10.69921875" style="2" customWidth="1"/>
    <col min="7685" max="7685" width="9.296875" style="2" customWidth="1"/>
    <col min="7686" max="7686" width="10.69921875" style="2" customWidth="1"/>
    <col min="7687" max="7687" width="10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7" style="2" customWidth="1"/>
    <col min="7939" max="7939" width="29.8984375" style="2" customWidth="1"/>
    <col min="7940" max="7940" width="10.69921875" style="2" customWidth="1"/>
    <col min="7941" max="7941" width="9.296875" style="2" customWidth="1"/>
    <col min="7942" max="7942" width="10.69921875" style="2" customWidth="1"/>
    <col min="7943" max="7943" width="10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7" style="2" customWidth="1"/>
    <col min="8195" max="8195" width="29.8984375" style="2" customWidth="1"/>
    <col min="8196" max="8196" width="10.69921875" style="2" customWidth="1"/>
    <col min="8197" max="8197" width="9.296875" style="2" customWidth="1"/>
    <col min="8198" max="8198" width="10.69921875" style="2" customWidth="1"/>
    <col min="8199" max="8199" width="10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7" style="2" customWidth="1"/>
    <col min="8451" max="8451" width="29.8984375" style="2" customWidth="1"/>
    <col min="8452" max="8452" width="10.69921875" style="2" customWidth="1"/>
    <col min="8453" max="8453" width="9.296875" style="2" customWidth="1"/>
    <col min="8454" max="8454" width="10.69921875" style="2" customWidth="1"/>
    <col min="8455" max="8455" width="10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7" style="2" customWidth="1"/>
    <col min="8707" max="8707" width="29.8984375" style="2" customWidth="1"/>
    <col min="8708" max="8708" width="10.69921875" style="2" customWidth="1"/>
    <col min="8709" max="8709" width="9.296875" style="2" customWidth="1"/>
    <col min="8710" max="8710" width="10.69921875" style="2" customWidth="1"/>
    <col min="8711" max="8711" width="10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7" style="2" customWidth="1"/>
    <col min="8963" max="8963" width="29.8984375" style="2" customWidth="1"/>
    <col min="8964" max="8964" width="10.69921875" style="2" customWidth="1"/>
    <col min="8965" max="8965" width="9.296875" style="2" customWidth="1"/>
    <col min="8966" max="8966" width="10.69921875" style="2" customWidth="1"/>
    <col min="8967" max="8967" width="10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7" style="2" customWidth="1"/>
    <col min="9219" max="9219" width="29.8984375" style="2" customWidth="1"/>
    <col min="9220" max="9220" width="10.69921875" style="2" customWidth="1"/>
    <col min="9221" max="9221" width="9.296875" style="2" customWidth="1"/>
    <col min="9222" max="9222" width="10.69921875" style="2" customWidth="1"/>
    <col min="9223" max="9223" width="10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7" style="2" customWidth="1"/>
    <col min="9475" max="9475" width="29.8984375" style="2" customWidth="1"/>
    <col min="9476" max="9476" width="10.69921875" style="2" customWidth="1"/>
    <col min="9477" max="9477" width="9.296875" style="2" customWidth="1"/>
    <col min="9478" max="9478" width="10.69921875" style="2" customWidth="1"/>
    <col min="9479" max="9479" width="10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7" style="2" customWidth="1"/>
    <col min="9731" max="9731" width="29.8984375" style="2" customWidth="1"/>
    <col min="9732" max="9732" width="10.69921875" style="2" customWidth="1"/>
    <col min="9733" max="9733" width="9.296875" style="2" customWidth="1"/>
    <col min="9734" max="9734" width="10.69921875" style="2" customWidth="1"/>
    <col min="9735" max="9735" width="10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7" style="2" customWidth="1"/>
    <col min="9987" max="9987" width="29.8984375" style="2" customWidth="1"/>
    <col min="9988" max="9988" width="10.69921875" style="2" customWidth="1"/>
    <col min="9989" max="9989" width="9.296875" style="2" customWidth="1"/>
    <col min="9990" max="9990" width="10.69921875" style="2" customWidth="1"/>
    <col min="9991" max="9991" width="10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7" style="2" customWidth="1"/>
    <col min="10243" max="10243" width="29.8984375" style="2" customWidth="1"/>
    <col min="10244" max="10244" width="10.69921875" style="2" customWidth="1"/>
    <col min="10245" max="10245" width="9.296875" style="2" customWidth="1"/>
    <col min="10246" max="10246" width="10.69921875" style="2" customWidth="1"/>
    <col min="10247" max="10247" width="10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7" style="2" customWidth="1"/>
    <col min="10499" max="10499" width="29.8984375" style="2" customWidth="1"/>
    <col min="10500" max="10500" width="10.69921875" style="2" customWidth="1"/>
    <col min="10501" max="10501" width="9.296875" style="2" customWidth="1"/>
    <col min="10502" max="10502" width="10.69921875" style="2" customWidth="1"/>
    <col min="10503" max="10503" width="10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7" style="2" customWidth="1"/>
    <col min="10755" max="10755" width="29.8984375" style="2" customWidth="1"/>
    <col min="10756" max="10756" width="10.69921875" style="2" customWidth="1"/>
    <col min="10757" max="10757" width="9.296875" style="2" customWidth="1"/>
    <col min="10758" max="10758" width="10.69921875" style="2" customWidth="1"/>
    <col min="10759" max="10759" width="10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7" style="2" customWidth="1"/>
    <col min="11011" max="11011" width="29.8984375" style="2" customWidth="1"/>
    <col min="11012" max="11012" width="10.69921875" style="2" customWidth="1"/>
    <col min="11013" max="11013" width="9.296875" style="2" customWidth="1"/>
    <col min="11014" max="11014" width="10.69921875" style="2" customWidth="1"/>
    <col min="11015" max="11015" width="10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7" style="2" customWidth="1"/>
    <col min="11267" max="11267" width="29.8984375" style="2" customWidth="1"/>
    <col min="11268" max="11268" width="10.69921875" style="2" customWidth="1"/>
    <col min="11269" max="11269" width="9.296875" style="2" customWidth="1"/>
    <col min="11270" max="11270" width="10.69921875" style="2" customWidth="1"/>
    <col min="11271" max="11271" width="10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7" style="2" customWidth="1"/>
    <col min="11523" max="11523" width="29.8984375" style="2" customWidth="1"/>
    <col min="11524" max="11524" width="10.69921875" style="2" customWidth="1"/>
    <col min="11525" max="11525" width="9.296875" style="2" customWidth="1"/>
    <col min="11526" max="11526" width="10.69921875" style="2" customWidth="1"/>
    <col min="11527" max="11527" width="10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7" style="2" customWidth="1"/>
    <col min="11779" max="11779" width="29.8984375" style="2" customWidth="1"/>
    <col min="11780" max="11780" width="10.69921875" style="2" customWidth="1"/>
    <col min="11781" max="11781" width="9.296875" style="2" customWidth="1"/>
    <col min="11782" max="11782" width="10.69921875" style="2" customWidth="1"/>
    <col min="11783" max="11783" width="10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7" style="2" customWidth="1"/>
    <col min="12035" max="12035" width="29.8984375" style="2" customWidth="1"/>
    <col min="12036" max="12036" width="10.69921875" style="2" customWidth="1"/>
    <col min="12037" max="12037" width="9.296875" style="2" customWidth="1"/>
    <col min="12038" max="12038" width="10.69921875" style="2" customWidth="1"/>
    <col min="12039" max="12039" width="10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7" style="2" customWidth="1"/>
    <col min="12291" max="12291" width="29.8984375" style="2" customWidth="1"/>
    <col min="12292" max="12292" width="10.69921875" style="2" customWidth="1"/>
    <col min="12293" max="12293" width="9.296875" style="2" customWidth="1"/>
    <col min="12294" max="12294" width="10.69921875" style="2" customWidth="1"/>
    <col min="12295" max="12295" width="10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7" style="2" customWidth="1"/>
    <col min="12547" max="12547" width="29.8984375" style="2" customWidth="1"/>
    <col min="12548" max="12548" width="10.69921875" style="2" customWidth="1"/>
    <col min="12549" max="12549" width="9.296875" style="2" customWidth="1"/>
    <col min="12550" max="12550" width="10.69921875" style="2" customWidth="1"/>
    <col min="12551" max="12551" width="10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7" style="2" customWidth="1"/>
    <col min="12803" max="12803" width="29.8984375" style="2" customWidth="1"/>
    <col min="12804" max="12804" width="10.69921875" style="2" customWidth="1"/>
    <col min="12805" max="12805" width="9.296875" style="2" customWidth="1"/>
    <col min="12806" max="12806" width="10.69921875" style="2" customWidth="1"/>
    <col min="12807" max="12807" width="10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7" style="2" customWidth="1"/>
    <col min="13059" max="13059" width="29.8984375" style="2" customWidth="1"/>
    <col min="13060" max="13060" width="10.69921875" style="2" customWidth="1"/>
    <col min="13061" max="13061" width="9.296875" style="2" customWidth="1"/>
    <col min="13062" max="13062" width="10.69921875" style="2" customWidth="1"/>
    <col min="13063" max="13063" width="10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7" style="2" customWidth="1"/>
    <col min="13315" max="13315" width="29.8984375" style="2" customWidth="1"/>
    <col min="13316" max="13316" width="10.69921875" style="2" customWidth="1"/>
    <col min="13317" max="13317" width="9.296875" style="2" customWidth="1"/>
    <col min="13318" max="13318" width="10.69921875" style="2" customWidth="1"/>
    <col min="13319" max="13319" width="10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7" style="2" customWidth="1"/>
    <col min="13571" max="13571" width="29.8984375" style="2" customWidth="1"/>
    <col min="13572" max="13572" width="10.69921875" style="2" customWidth="1"/>
    <col min="13573" max="13573" width="9.296875" style="2" customWidth="1"/>
    <col min="13574" max="13574" width="10.69921875" style="2" customWidth="1"/>
    <col min="13575" max="13575" width="10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7" style="2" customWidth="1"/>
    <col min="13827" max="13827" width="29.8984375" style="2" customWidth="1"/>
    <col min="13828" max="13828" width="10.69921875" style="2" customWidth="1"/>
    <col min="13829" max="13829" width="9.296875" style="2" customWidth="1"/>
    <col min="13830" max="13830" width="10.69921875" style="2" customWidth="1"/>
    <col min="13831" max="13831" width="10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7" style="2" customWidth="1"/>
    <col min="14083" max="14083" width="29.8984375" style="2" customWidth="1"/>
    <col min="14084" max="14084" width="10.69921875" style="2" customWidth="1"/>
    <col min="14085" max="14085" width="9.296875" style="2" customWidth="1"/>
    <col min="14086" max="14086" width="10.69921875" style="2" customWidth="1"/>
    <col min="14087" max="14087" width="10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7" style="2" customWidth="1"/>
    <col min="14339" max="14339" width="29.8984375" style="2" customWidth="1"/>
    <col min="14340" max="14340" width="10.69921875" style="2" customWidth="1"/>
    <col min="14341" max="14341" width="9.296875" style="2" customWidth="1"/>
    <col min="14342" max="14342" width="10.69921875" style="2" customWidth="1"/>
    <col min="14343" max="14343" width="10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7" style="2" customWidth="1"/>
    <col min="14595" max="14595" width="29.8984375" style="2" customWidth="1"/>
    <col min="14596" max="14596" width="10.69921875" style="2" customWidth="1"/>
    <col min="14597" max="14597" width="9.296875" style="2" customWidth="1"/>
    <col min="14598" max="14598" width="10.69921875" style="2" customWidth="1"/>
    <col min="14599" max="14599" width="10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7" style="2" customWidth="1"/>
    <col min="14851" max="14851" width="29.8984375" style="2" customWidth="1"/>
    <col min="14852" max="14852" width="10.69921875" style="2" customWidth="1"/>
    <col min="14853" max="14853" width="9.296875" style="2" customWidth="1"/>
    <col min="14854" max="14854" width="10.69921875" style="2" customWidth="1"/>
    <col min="14855" max="14855" width="10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7" style="2" customWidth="1"/>
    <col min="15107" max="15107" width="29.8984375" style="2" customWidth="1"/>
    <col min="15108" max="15108" width="10.69921875" style="2" customWidth="1"/>
    <col min="15109" max="15109" width="9.296875" style="2" customWidth="1"/>
    <col min="15110" max="15110" width="10.69921875" style="2" customWidth="1"/>
    <col min="15111" max="15111" width="10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7" style="2" customWidth="1"/>
    <col min="15363" max="15363" width="29.8984375" style="2" customWidth="1"/>
    <col min="15364" max="15364" width="10.69921875" style="2" customWidth="1"/>
    <col min="15365" max="15365" width="9.296875" style="2" customWidth="1"/>
    <col min="15366" max="15366" width="10.69921875" style="2" customWidth="1"/>
    <col min="15367" max="15367" width="10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7" style="2" customWidth="1"/>
    <col min="15619" max="15619" width="29.8984375" style="2" customWidth="1"/>
    <col min="15620" max="15620" width="10.69921875" style="2" customWidth="1"/>
    <col min="15621" max="15621" width="9.296875" style="2" customWidth="1"/>
    <col min="15622" max="15622" width="10.69921875" style="2" customWidth="1"/>
    <col min="15623" max="15623" width="10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7" style="2" customWidth="1"/>
    <col min="15875" max="15875" width="29.8984375" style="2" customWidth="1"/>
    <col min="15876" max="15876" width="10.69921875" style="2" customWidth="1"/>
    <col min="15877" max="15877" width="9.296875" style="2" customWidth="1"/>
    <col min="15878" max="15878" width="10.69921875" style="2" customWidth="1"/>
    <col min="15879" max="15879" width="10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7" style="2" customWidth="1"/>
    <col min="16131" max="16131" width="29.8984375" style="2" customWidth="1"/>
    <col min="16132" max="16132" width="10.69921875" style="2" customWidth="1"/>
    <col min="16133" max="16133" width="9.296875" style="2" customWidth="1"/>
    <col min="16134" max="16134" width="10.69921875" style="2" customWidth="1"/>
    <col min="16135" max="16135" width="10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42675</v>
      </c>
    </row>
    <row r="3" spans="2:9" ht="11.95" customHeight="1" x14ac:dyDescent="0.25">
      <c r="C3" s="3"/>
      <c r="G3" s="37" t="s">
        <v>0</v>
      </c>
    </row>
    <row r="4" spans="2:9" ht="15" customHeight="1" x14ac:dyDescent="0.25">
      <c r="B4" s="38" t="s">
        <v>1</v>
      </c>
      <c r="D4" s="8" t="s">
        <v>201</v>
      </c>
      <c r="E4" s="8" t="s">
        <v>202</v>
      </c>
      <c r="F4" s="8" t="s">
        <v>203</v>
      </c>
      <c r="G4" s="37" t="s">
        <v>2</v>
      </c>
    </row>
    <row r="5" spans="2:9" ht="11.95" customHeight="1" x14ac:dyDescent="0.25">
      <c r="B5" s="39" t="s">
        <v>3</v>
      </c>
      <c r="C5" s="2" t="s">
        <v>4</v>
      </c>
      <c r="D5" s="10">
        <v>641</v>
      </c>
      <c r="E5" s="10"/>
      <c r="F5" s="10">
        <v>641</v>
      </c>
      <c r="G5" s="5" t="s">
        <v>5</v>
      </c>
    </row>
    <row r="6" spans="2:9" ht="11.95" customHeight="1" x14ac:dyDescent="0.25">
      <c r="B6" s="39" t="s">
        <v>77</v>
      </c>
      <c r="C6" s="2" t="s">
        <v>204</v>
      </c>
      <c r="D6" s="10">
        <v>198</v>
      </c>
      <c r="E6" s="10">
        <v>39.6</v>
      </c>
      <c r="F6" s="10">
        <v>237.6</v>
      </c>
      <c r="G6" s="5">
        <v>108546</v>
      </c>
    </row>
    <row r="7" spans="2:9" ht="11.95" customHeight="1" x14ac:dyDescent="0.25">
      <c r="B7" s="39" t="s">
        <v>14</v>
      </c>
      <c r="C7" s="2" t="s">
        <v>97</v>
      </c>
      <c r="D7" s="10">
        <v>38.81</v>
      </c>
      <c r="E7" s="10">
        <v>7.76</v>
      </c>
      <c r="F7" s="10">
        <v>46.57</v>
      </c>
      <c r="G7" s="5">
        <v>108547</v>
      </c>
    </row>
    <row r="8" spans="2:9" ht="11.95" customHeight="1" x14ac:dyDescent="0.25">
      <c r="B8" s="39" t="s">
        <v>6</v>
      </c>
      <c r="C8" s="2" t="s">
        <v>205</v>
      </c>
      <c r="D8" s="11">
        <v>50.3</v>
      </c>
      <c r="E8" s="11">
        <v>10.06</v>
      </c>
      <c r="F8" s="11">
        <v>60.36</v>
      </c>
      <c r="G8" s="5" t="s">
        <v>5</v>
      </c>
      <c r="H8" s="12"/>
    </row>
    <row r="9" spans="2:9" ht="11.95" customHeight="1" x14ac:dyDescent="0.25">
      <c r="B9" s="39" t="s">
        <v>206</v>
      </c>
      <c r="C9" s="2" t="s">
        <v>207</v>
      </c>
      <c r="D9" s="11">
        <v>172</v>
      </c>
      <c r="E9" s="11"/>
      <c r="F9" s="11">
        <v>172</v>
      </c>
      <c r="G9" s="5">
        <v>108548</v>
      </c>
      <c r="H9" s="12"/>
    </row>
    <row r="10" spans="2:9" ht="11.95" customHeight="1" x14ac:dyDescent="0.25">
      <c r="B10" s="39" t="s">
        <v>8</v>
      </c>
      <c r="C10" s="2" t="s">
        <v>208</v>
      </c>
      <c r="D10" s="11">
        <v>15</v>
      </c>
      <c r="E10" s="11">
        <v>3</v>
      </c>
      <c r="F10" s="11">
        <v>18</v>
      </c>
      <c r="G10" s="5" t="s">
        <v>5</v>
      </c>
      <c r="H10" s="12"/>
    </row>
    <row r="11" spans="2:9" ht="12.85" customHeight="1" x14ac:dyDescent="0.25">
      <c r="D11" s="13">
        <f>SUM(D5:D10)</f>
        <v>1115.1099999999999</v>
      </c>
      <c r="E11" s="13">
        <f>SUM(E5:E10)</f>
        <v>60.42</v>
      </c>
      <c r="F11" s="13">
        <f>SUM(F5:F10)</f>
        <v>1175.5300000000002</v>
      </c>
      <c r="I11" s="2" t="s">
        <v>10</v>
      </c>
    </row>
    <row r="12" spans="2:9" x14ac:dyDescent="0.25">
      <c r="B12" s="38" t="s">
        <v>11</v>
      </c>
      <c r="D12" s="14"/>
      <c r="E12" s="14"/>
      <c r="F12" s="14"/>
    </row>
    <row r="13" spans="2:9" x14ac:dyDescent="0.25">
      <c r="B13" s="39" t="s">
        <v>12</v>
      </c>
      <c r="C13" s="2" t="s">
        <v>13</v>
      </c>
      <c r="D13" s="15">
        <v>9.0500000000000007</v>
      </c>
      <c r="E13" s="15"/>
      <c r="F13" s="15">
        <v>9.0500000000000007</v>
      </c>
      <c r="G13" s="5" t="s">
        <v>5</v>
      </c>
    </row>
    <row r="14" spans="2:9" x14ac:dyDescent="0.25">
      <c r="B14" s="39" t="s">
        <v>80</v>
      </c>
      <c r="C14" s="2" t="s">
        <v>81</v>
      </c>
      <c r="D14" s="15">
        <v>92.5</v>
      </c>
      <c r="E14" s="15"/>
      <c r="F14" s="15">
        <v>92.5</v>
      </c>
      <c r="G14" s="5" t="s">
        <v>52</v>
      </c>
    </row>
    <row r="15" spans="2:9" x14ac:dyDescent="0.25">
      <c r="B15" s="39" t="s">
        <v>14</v>
      </c>
      <c r="C15" s="2" t="s">
        <v>15</v>
      </c>
      <c r="D15" s="15">
        <v>29.88</v>
      </c>
      <c r="E15" s="15">
        <v>5.98</v>
      </c>
      <c r="F15" s="15">
        <v>35.86</v>
      </c>
      <c r="G15" s="5">
        <v>108547</v>
      </c>
    </row>
    <row r="16" spans="2:9" x14ac:dyDescent="0.25">
      <c r="B16" s="39" t="s">
        <v>27</v>
      </c>
      <c r="C16" s="2" t="s">
        <v>28</v>
      </c>
      <c r="D16" s="15">
        <v>53.82</v>
      </c>
      <c r="E16" s="15"/>
      <c r="F16" s="15">
        <v>53.82</v>
      </c>
      <c r="G16" s="5">
        <v>108549</v>
      </c>
    </row>
    <row r="17" spans="2:12" x14ac:dyDescent="0.25">
      <c r="B17" s="39" t="s">
        <v>16</v>
      </c>
      <c r="C17" s="2" t="s">
        <v>17</v>
      </c>
      <c r="D17" s="15">
        <v>35.07</v>
      </c>
      <c r="E17" s="15">
        <v>7.02</v>
      </c>
      <c r="F17" s="15">
        <v>42.09</v>
      </c>
      <c r="G17" s="5">
        <v>108550</v>
      </c>
      <c r="H17" s="12"/>
    </row>
    <row r="18" spans="2:12" x14ac:dyDescent="0.25">
      <c r="B18" s="2" t="s">
        <v>18</v>
      </c>
      <c r="C18" s="2" t="s">
        <v>19</v>
      </c>
      <c r="D18" s="16">
        <v>78.739999999999995</v>
      </c>
      <c r="E18" s="16">
        <v>15.74</v>
      </c>
      <c r="F18" s="16">
        <v>94.48</v>
      </c>
      <c r="G18" s="17" t="s">
        <v>5</v>
      </c>
    </row>
    <row r="19" spans="2:12" x14ac:dyDescent="0.25">
      <c r="B19" s="2" t="s">
        <v>8</v>
      </c>
      <c r="C19" s="2" t="s">
        <v>209</v>
      </c>
      <c r="D19" s="15">
        <v>78.290000000000006</v>
      </c>
      <c r="E19" s="15">
        <v>15.66</v>
      </c>
      <c r="F19" s="15">
        <v>93.95</v>
      </c>
      <c r="G19" s="17" t="s">
        <v>5</v>
      </c>
      <c r="H19" s="12"/>
    </row>
    <row r="20" spans="2:12" x14ac:dyDescent="0.25">
      <c r="B20" s="39" t="s">
        <v>21</v>
      </c>
      <c r="C20" s="2" t="s">
        <v>22</v>
      </c>
      <c r="D20" s="15">
        <v>228.8</v>
      </c>
      <c r="E20" s="15">
        <v>45.76</v>
      </c>
      <c r="F20" s="15">
        <v>274.56</v>
      </c>
      <c r="G20" s="17" t="s">
        <v>5</v>
      </c>
      <c r="H20" s="12"/>
    </row>
    <row r="21" spans="2:12" x14ac:dyDescent="0.25">
      <c r="B21" s="39" t="s">
        <v>210</v>
      </c>
      <c r="C21" s="2" t="s">
        <v>211</v>
      </c>
      <c r="D21" s="15">
        <v>56</v>
      </c>
      <c r="E21" s="15">
        <v>11.2</v>
      </c>
      <c r="F21" s="15">
        <v>67.2</v>
      </c>
      <c r="G21" s="17">
        <v>108551</v>
      </c>
      <c r="H21" s="12"/>
    </row>
    <row r="22" spans="2:12" x14ac:dyDescent="0.25">
      <c r="B22" s="39" t="s">
        <v>212</v>
      </c>
      <c r="C22" s="2" t="s">
        <v>213</v>
      </c>
      <c r="D22" s="15">
        <v>92.67</v>
      </c>
      <c r="E22" s="15">
        <v>18.53</v>
      </c>
      <c r="F22" s="15">
        <v>111.2</v>
      </c>
      <c r="G22" s="17" t="s">
        <v>52</v>
      </c>
      <c r="H22" s="12"/>
    </row>
    <row r="23" spans="2:12" x14ac:dyDescent="0.25">
      <c r="B23" s="39" t="s">
        <v>23</v>
      </c>
      <c r="C23" s="2" t="s">
        <v>198</v>
      </c>
      <c r="D23" s="15">
        <v>14.37</v>
      </c>
      <c r="E23" s="15">
        <v>2.87</v>
      </c>
      <c r="F23" s="15">
        <v>17.239999999999998</v>
      </c>
      <c r="G23" s="17">
        <v>108552</v>
      </c>
      <c r="J23" s="16"/>
      <c r="K23" s="16"/>
      <c r="L23" s="16"/>
    </row>
    <row r="24" spans="2:12" x14ac:dyDescent="0.25">
      <c r="B24" s="39" t="s">
        <v>23</v>
      </c>
      <c r="C24" s="2" t="s">
        <v>198</v>
      </c>
      <c r="D24" s="15">
        <v>23.87</v>
      </c>
      <c r="E24" s="15">
        <v>4.7699999999999996</v>
      </c>
      <c r="F24" s="15">
        <v>28.64</v>
      </c>
      <c r="G24" s="17">
        <v>108552</v>
      </c>
      <c r="J24" s="16"/>
      <c r="K24" s="16"/>
      <c r="L24" s="16"/>
    </row>
    <row r="25" spans="2:12" x14ac:dyDescent="0.25">
      <c r="B25" s="39" t="s">
        <v>214</v>
      </c>
      <c r="C25" s="2" t="s">
        <v>215</v>
      </c>
      <c r="D25" s="15">
        <v>400</v>
      </c>
      <c r="E25" s="15">
        <v>80</v>
      </c>
      <c r="F25" s="15">
        <v>480</v>
      </c>
      <c r="G25" s="17">
        <v>108568</v>
      </c>
      <c r="J25" s="16"/>
      <c r="K25" s="16"/>
      <c r="L25" s="16"/>
    </row>
    <row r="26" spans="2:12" x14ac:dyDescent="0.25">
      <c r="D26" s="13">
        <f>SUM(D13:D25)</f>
        <v>1193.06</v>
      </c>
      <c r="E26" s="13">
        <f>SUM(E13:E25)</f>
        <v>207.53</v>
      </c>
      <c r="F26" s="13">
        <f>SUM(F13:F25)</f>
        <v>1400.5900000000001</v>
      </c>
    </row>
    <row r="27" spans="2:12" x14ac:dyDescent="0.25">
      <c r="B27" s="38" t="s">
        <v>26</v>
      </c>
      <c r="D27" s="14"/>
      <c r="E27" s="14"/>
      <c r="F27" s="14"/>
    </row>
    <row r="28" spans="2:12" x14ac:dyDescent="0.25">
      <c r="B28" s="39" t="s">
        <v>3</v>
      </c>
      <c r="C28" s="2" t="s">
        <v>4</v>
      </c>
      <c r="D28" s="14">
        <v>436</v>
      </c>
      <c r="E28" s="14"/>
      <c r="F28" s="14">
        <v>436</v>
      </c>
      <c r="G28" s="5" t="s">
        <v>5</v>
      </c>
    </row>
    <row r="29" spans="2:12" x14ac:dyDescent="0.25">
      <c r="B29" s="39" t="s">
        <v>6</v>
      </c>
      <c r="C29" s="2" t="s">
        <v>205</v>
      </c>
      <c r="D29" s="15">
        <v>59.83</v>
      </c>
      <c r="E29" s="15">
        <v>11.97</v>
      </c>
      <c r="F29" s="15">
        <v>71.8</v>
      </c>
      <c r="G29" s="5" t="s">
        <v>5</v>
      </c>
      <c r="H29" s="12"/>
    </row>
    <row r="30" spans="2:12" x14ac:dyDescent="0.25">
      <c r="B30" s="39" t="s">
        <v>27</v>
      </c>
      <c r="C30" s="2" t="s">
        <v>28</v>
      </c>
      <c r="D30" s="15">
        <v>21.42</v>
      </c>
      <c r="E30" s="15"/>
      <c r="F30" s="15">
        <v>21.42</v>
      </c>
      <c r="G30" s="5">
        <v>108553</v>
      </c>
      <c r="H30" s="12"/>
    </row>
    <row r="31" spans="2:12" x14ac:dyDescent="0.25">
      <c r="B31" s="18" t="s">
        <v>14</v>
      </c>
      <c r="C31" s="2" t="s">
        <v>108</v>
      </c>
      <c r="D31" s="15">
        <v>25.41</v>
      </c>
      <c r="E31" s="15">
        <v>5.08</v>
      </c>
      <c r="F31" s="15">
        <v>30.49</v>
      </c>
      <c r="G31" s="5">
        <v>108547</v>
      </c>
      <c r="H31" s="12"/>
    </row>
    <row r="32" spans="2:12" x14ac:dyDescent="0.25">
      <c r="B32" s="18" t="s">
        <v>30</v>
      </c>
      <c r="C32" s="2" t="s">
        <v>31</v>
      </c>
      <c r="D32" s="40">
        <v>10</v>
      </c>
      <c r="E32" s="16">
        <v>2</v>
      </c>
      <c r="F32" s="16">
        <v>12</v>
      </c>
      <c r="G32" s="5" t="s">
        <v>5</v>
      </c>
    </row>
    <row r="33" spans="2:13" x14ac:dyDescent="0.25">
      <c r="B33" s="18" t="s">
        <v>216</v>
      </c>
      <c r="C33" s="2" t="s">
        <v>217</v>
      </c>
      <c r="D33" s="40">
        <v>1997.1</v>
      </c>
      <c r="E33" s="16">
        <v>399.42</v>
      </c>
      <c r="F33" s="16">
        <v>2396.52</v>
      </c>
      <c r="G33" s="5">
        <v>108554</v>
      </c>
    </row>
    <row r="34" spans="2:13" x14ac:dyDescent="0.25">
      <c r="B34" s="39" t="s">
        <v>32</v>
      </c>
      <c r="C34" s="2" t="s">
        <v>218</v>
      </c>
      <c r="D34" s="40">
        <v>182.14</v>
      </c>
      <c r="E34" s="16">
        <v>36.43</v>
      </c>
      <c r="F34" s="16">
        <v>218.57</v>
      </c>
      <c r="G34" s="5">
        <v>108555</v>
      </c>
    </row>
    <row r="35" spans="2:13" x14ac:dyDescent="0.25">
      <c r="B35" s="39" t="s">
        <v>219</v>
      </c>
      <c r="C35" s="2" t="s">
        <v>220</v>
      </c>
      <c r="D35" s="16">
        <v>155</v>
      </c>
      <c r="E35" s="16">
        <v>0</v>
      </c>
      <c r="F35" s="16">
        <v>155</v>
      </c>
      <c r="G35" s="5">
        <v>108556</v>
      </c>
    </row>
    <row r="36" spans="2:13" x14ac:dyDescent="0.25">
      <c r="B36" s="39" t="s">
        <v>34</v>
      </c>
      <c r="C36" s="2" t="s">
        <v>35</v>
      </c>
      <c r="D36" s="16">
        <v>76.78</v>
      </c>
      <c r="E36" s="16">
        <v>15.36</v>
      </c>
      <c r="F36" s="16">
        <v>92.14</v>
      </c>
      <c r="G36" s="5" t="s">
        <v>5</v>
      </c>
    </row>
    <row r="37" spans="2:13" x14ac:dyDescent="0.25">
      <c r="B37" s="39" t="s">
        <v>34</v>
      </c>
      <c r="C37" s="2" t="s">
        <v>36</v>
      </c>
      <c r="D37" s="16">
        <v>42.6</v>
      </c>
      <c r="E37" s="16">
        <v>8.52</v>
      </c>
      <c r="F37" s="16">
        <v>51.12</v>
      </c>
      <c r="G37" s="5" t="s">
        <v>5</v>
      </c>
    </row>
    <row r="38" spans="2:13" x14ac:dyDescent="0.25">
      <c r="B38" s="39" t="s">
        <v>221</v>
      </c>
      <c r="C38" s="2" t="s">
        <v>222</v>
      </c>
      <c r="D38" s="16">
        <v>404.44</v>
      </c>
      <c r="E38" s="16">
        <v>80.89</v>
      </c>
      <c r="F38" s="16">
        <v>485.33</v>
      </c>
      <c r="G38" s="5">
        <v>108557</v>
      </c>
    </row>
    <row r="39" spans="2:13" x14ac:dyDescent="0.25">
      <c r="B39" s="39" t="s">
        <v>37</v>
      </c>
      <c r="C39" s="2" t="s">
        <v>223</v>
      </c>
      <c r="D39" s="15">
        <v>47.27</v>
      </c>
      <c r="E39" s="15">
        <v>2.36</v>
      </c>
      <c r="F39" s="15">
        <v>49.63</v>
      </c>
      <c r="G39" s="5">
        <v>108558</v>
      </c>
      <c r="H39" s="12"/>
      <c r="I39" s="39"/>
      <c r="K39" s="16"/>
      <c r="L39" s="16"/>
      <c r="M39" s="16"/>
    </row>
    <row r="40" spans="2:13" x14ac:dyDescent="0.25">
      <c r="B40" s="39" t="s">
        <v>82</v>
      </c>
      <c r="C40" s="2" t="s">
        <v>224</v>
      </c>
      <c r="D40" s="15">
        <v>112.1</v>
      </c>
      <c r="E40" s="15">
        <v>5.61</v>
      </c>
      <c r="F40" s="15">
        <v>117.71</v>
      </c>
      <c r="G40" s="5">
        <v>108569</v>
      </c>
      <c r="H40" s="12"/>
      <c r="I40" s="39"/>
      <c r="K40" s="16"/>
      <c r="L40" s="16"/>
      <c r="M40" s="16"/>
    </row>
    <row r="41" spans="2:13" s="20" customFormat="1" x14ac:dyDescent="0.25">
      <c r="C41" s="21"/>
      <c r="D41" s="13">
        <f>SUM(D28:D40)</f>
        <v>3570.0899999999997</v>
      </c>
      <c r="E41" s="13">
        <f>SUM(E28:E40)</f>
        <v>567.6400000000001</v>
      </c>
      <c r="F41" s="13">
        <f>SUM(F28:F40)</f>
        <v>4137.7299999999996</v>
      </c>
      <c r="G41" s="22" t="s">
        <v>10</v>
      </c>
      <c r="H41" s="19"/>
    </row>
    <row r="42" spans="2:13" x14ac:dyDescent="0.25">
      <c r="B42" s="38" t="s">
        <v>39</v>
      </c>
      <c r="D42" s="14"/>
      <c r="E42" s="14"/>
      <c r="F42" s="14"/>
    </row>
    <row r="43" spans="2:13" x14ac:dyDescent="0.25">
      <c r="B43" s="39" t="s">
        <v>3</v>
      </c>
      <c r="C43" s="2" t="s">
        <v>4</v>
      </c>
      <c r="D43" s="14">
        <v>203</v>
      </c>
      <c r="E43" s="14"/>
      <c r="F43" s="14">
        <v>203</v>
      </c>
      <c r="G43" s="5" t="s">
        <v>5</v>
      </c>
    </row>
    <row r="44" spans="2:13" x14ac:dyDescent="0.25">
      <c r="B44" s="39" t="s">
        <v>37</v>
      </c>
      <c r="C44" s="2" t="s">
        <v>223</v>
      </c>
      <c r="D44" s="11">
        <v>38.83</v>
      </c>
      <c r="E44" s="11">
        <v>1.94</v>
      </c>
      <c r="F44" s="11">
        <v>40.770000000000003</v>
      </c>
      <c r="G44" s="5">
        <v>108558</v>
      </c>
      <c r="H44" s="12"/>
    </row>
    <row r="45" spans="2:13" x14ac:dyDescent="0.25">
      <c r="B45" s="39" t="s">
        <v>44</v>
      </c>
      <c r="C45" s="2" t="s">
        <v>225</v>
      </c>
      <c r="D45" s="11">
        <v>59.83</v>
      </c>
      <c r="E45" s="11">
        <v>11.97</v>
      </c>
      <c r="F45" s="11">
        <v>71.8</v>
      </c>
      <c r="G45" s="23" t="s">
        <v>5</v>
      </c>
      <c r="H45" s="12"/>
    </row>
    <row r="46" spans="2:13" x14ac:dyDescent="0.25">
      <c r="B46" s="39" t="s">
        <v>82</v>
      </c>
      <c r="C46" s="2" t="s">
        <v>224</v>
      </c>
      <c r="D46" s="11">
        <v>39.57</v>
      </c>
      <c r="E46" s="11">
        <v>1.98</v>
      </c>
      <c r="F46" s="11">
        <v>41.55</v>
      </c>
      <c r="G46" s="23">
        <v>108569</v>
      </c>
      <c r="H46" s="12"/>
    </row>
    <row r="47" spans="2:13" x14ac:dyDescent="0.25">
      <c r="B47" s="24"/>
      <c r="C47" s="20"/>
      <c r="D47" s="13">
        <f>SUM(D43:D46)</f>
        <v>341.22999999999996</v>
      </c>
      <c r="E47" s="13">
        <f>SUM(E43:E46)</f>
        <v>15.89</v>
      </c>
      <c r="F47" s="13">
        <f>SUM(F43:F46)</f>
        <v>357.12</v>
      </c>
    </row>
    <row r="48" spans="2:13" x14ac:dyDescent="0.25">
      <c r="B48" s="38" t="s">
        <v>46</v>
      </c>
      <c r="D48" s="25"/>
      <c r="E48" s="25"/>
      <c r="F48" s="25"/>
    </row>
    <row r="49" spans="2:8" ht="11.95" customHeight="1" x14ac:dyDescent="0.25">
      <c r="B49" s="39"/>
      <c r="D49" s="25"/>
      <c r="E49" s="25"/>
      <c r="F49" s="25"/>
    </row>
    <row r="50" spans="2:8" x14ac:dyDescent="0.25">
      <c r="D50" s="13">
        <f>D49</f>
        <v>0</v>
      </c>
      <c r="E50" s="13">
        <f>E49</f>
        <v>0</v>
      </c>
      <c r="F50" s="13">
        <f>F49</f>
        <v>0</v>
      </c>
    </row>
    <row r="51" spans="2:8" x14ac:dyDescent="0.25">
      <c r="B51" s="38" t="s">
        <v>47</v>
      </c>
      <c r="D51" s="25"/>
      <c r="E51" s="25"/>
      <c r="F51" s="25"/>
    </row>
    <row r="52" spans="2:8" x14ac:dyDescent="0.25">
      <c r="B52" s="39" t="s">
        <v>48</v>
      </c>
      <c r="C52" s="2" t="s">
        <v>49</v>
      </c>
      <c r="D52" s="25">
        <v>25</v>
      </c>
      <c r="E52" s="25">
        <v>5</v>
      </c>
      <c r="F52" s="25">
        <v>30</v>
      </c>
      <c r="G52" s="5">
        <v>108559</v>
      </c>
      <c r="H52" s="12"/>
    </row>
    <row r="53" spans="2:8" x14ac:dyDescent="0.25">
      <c r="B53" s="39" t="s">
        <v>82</v>
      </c>
      <c r="C53" s="2" t="s">
        <v>224</v>
      </c>
      <c r="D53" s="25">
        <v>16.34</v>
      </c>
      <c r="E53" s="25">
        <v>0.82</v>
      </c>
      <c r="F53" s="25">
        <v>17.16</v>
      </c>
      <c r="G53" s="5">
        <v>108569</v>
      </c>
      <c r="H53" s="12"/>
    </row>
    <row r="54" spans="2:8" x14ac:dyDescent="0.25">
      <c r="D54" s="13">
        <f>SUM(D52:D53)</f>
        <v>41.34</v>
      </c>
      <c r="E54" s="13">
        <f>SUM(E52:E53)</f>
        <v>5.82</v>
      </c>
      <c r="F54" s="13">
        <f>SUM(F52:F53)</f>
        <v>47.16</v>
      </c>
    </row>
    <row r="55" spans="2:8" x14ac:dyDescent="0.25">
      <c r="B55" s="494" t="s">
        <v>53</v>
      </c>
      <c r="C55" s="495"/>
      <c r="D55" s="25"/>
      <c r="E55" s="25"/>
      <c r="F55" s="25"/>
    </row>
    <row r="56" spans="2:8" ht="13.1" customHeight="1" x14ac:dyDescent="0.25">
      <c r="B56" s="39"/>
      <c r="C56" s="39"/>
      <c r="D56" s="25"/>
      <c r="E56" s="25"/>
      <c r="F56" s="25"/>
    </row>
    <row r="57" spans="2:8" x14ac:dyDescent="0.25">
      <c r="D57" s="13">
        <f>SUM(D55:D56)</f>
        <v>0</v>
      </c>
      <c r="E57" s="13">
        <f>SUM(E55:E56)</f>
        <v>0</v>
      </c>
      <c r="F57" s="13">
        <f>SUM(F55:F56)</f>
        <v>0</v>
      </c>
    </row>
    <row r="58" spans="2:8" x14ac:dyDescent="0.25">
      <c r="B58" s="38" t="s">
        <v>54</v>
      </c>
      <c r="D58" s="25"/>
      <c r="E58" s="25"/>
      <c r="F58" s="25"/>
    </row>
    <row r="59" spans="2:8" x14ac:dyDescent="0.25">
      <c r="B59" s="39" t="s">
        <v>48</v>
      </c>
      <c r="C59" s="2" t="s">
        <v>226</v>
      </c>
      <c r="D59" s="25">
        <v>986</v>
      </c>
      <c r="E59" s="25">
        <v>197.2</v>
      </c>
      <c r="F59" s="25">
        <v>1183.2</v>
      </c>
      <c r="G59" s="5">
        <v>108559</v>
      </c>
      <c r="H59" s="12"/>
    </row>
    <row r="60" spans="2:8" x14ac:dyDescent="0.25">
      <c r="B60" s="39" t="s">
        <v>82</v>
      </c>
      <c r="C60" s="2" t="s">
        <v>224</v>
      </c>
      <c r="D60" s="25">
        <v>103.58</v>
      </c>
      <c r="E60" s="25">
        <v>5.18</v>
      </c>
      <c r="F60" s="25">
        <v>108.76</v>
      </c>
      <c r="G60" s="5">
        <v>108569</v>
      </c>
      <c r="H60" s="12"/>
    </row>
    <row r="61" spans="2:8" x14ac:dyDescent="0.25">
      <c r="D61" s="13">
        <f>SUM(D59:D60)</f>
        <v>1089.58</v>
      </c>
      <c r="E61" s="13">
        <f>SUM(E59:E60)</f>
        <v>202.38</v>
      </c>
      <c r="F61" s="13">
        <f>SUM(F59:F60)</f>
        <v>1291.96</v>
      </c>
    </row>
    <row r="62" spans="2:8" x14ac:dyDescent="0.25">
      <c r="B62" s="38" t="s">
        <v>56</v>
      </c>
      <c r="D62" s="25"/>
      <c r="E62" s="25"/>
      <c r="F62" s="25"/>
    </row>
    <row r="63" spans="2:8" x14ac:dyDescent="0.25">
      <c r="B63" s="39" t="s">
        <v>227</v>
      </c>
      <c r="C63" s="2" t="s">
        <v>228</v>
      </c>
      <c r="D63" s="14">
        <v>40</v>
      </c>
      <c r="E63" s="14"/>
      <c r="F63" s="14">
        <v>40</v>
      </c>
      <c r="G63" s="5">
        <v>108544</v>
      </c>
    </row>
    <row r="64" spans="2:8" x14ac:dyDescent="0.25">
      <c r="B64" s="39" t="s">
        <v>229</v>
      </c>
      <c r="C64" s="2" t="s">
        <v>230</v>
      </c>
      <c r="D64" s="14">
        <v>81.5</v>
      </c>
      <c r="E64" s="14">
        <v>16.3</v>
      </c>
      <c r="F64" s="14">
        <v>97.8</v>
      </c>
      <c r="G64" s="5">
        <v>108560</v>
      </c>
    </row>
    <row r="65" spans="2:12" x14ac:dyDescent="0.25">
      <c r="B65" s="39" t="s">
        <v>231</v>
      </c>
      <c r="C65" s="2" t="s">
        <v>232</v>
      </c>
      <c r="D65" s="14">
        <v>79</v>
      </c>
      <c r="E65" s="14">
        <v>15.8</v>
      </c>
      <c r="F65" s="14">
        <v>94.8</v>
      </c>
      <c r="G65" s="5">
        <v>108561</v>
      </c>
    </row>
    <row r="66" spans="2:12" x14ac:dyDescent="0.25">
      <c r="B66" s="39"/>
      <c r="C66" s="21"/>
      <c r="D66" s="13">
        <f>SUM(D63:D65)</f>
        <v>200.5</v>
      </c>
      <c r="E66" s="13">
        <f>SUM(E63:E65)</f>
        <v>32.1</v>
      </c>
      <c r="F66" s="13">
        <f>SUM(F63:F65)</f>
        <v>232.60000000000002</v>
      </c>
    </row>
    <row r="67" spans="2:12" x14ac:dyDescent="0.25">
      <c r="B67" s="38" t="s">
        <v>57</v>
      </c>
      <c r="D67" s="25"/>
      <c r="E67" s="25"/>
      <c r="F67" s="25"/>
    </row>
    <row r="68" spans="2:12" ht="13.55" customHeight="1" x14ac:dyDescent="0.25">
      <c r="B68" s="39" t="s">
        <v>82</v>
      </c>
      <c r="C68" s="2" t="s">
        <v>224</v>
      </c>
      <c r="D68" s="25">
        <v>7.46</v>
      </c>
      <c r="E68" s="25">
        <v>0.37</v>
      </c>
      <c r="F68" s="25">
        <v>7.83</v>
      </c>
      <c r="G68" s="5">
        <v>108569</v>
      </c>
    </row>
    <row r="69" spans="2:12" x14ac:dyDescent="0.25">
      <c r="D69" s="13">
        <f>SUM(D68:D68)</f>
        <v>7.46</v>
      </c>
      <c r="E69" s="13">
        <f>SUM(E68:E68)</f>
        <v>0.37</v>
      </c>
      <c r="F69" s="13">
        <f>SUM(F68:F68)</f>
        <v>7.83</v>
      </c>
    </row>
    <row r="70" spans="2:12" x14ac:dyDescent="0.25">
      <c r="B70" s="38" t="s">
        <v>60</v>
      </c>
      <c r="C70" s="39"/>
      <c r="D70" s="14"/>
      <c r="E70" s="14"/>
      <c r="F70" s="14"/>
    </row>
    <row r="71" spans="2:12" x14ac:dyDescent="0.25">
      <c r="B71" s="39" t="s">
        <v>3</v>
      </c>
      <c r="C71" s="39" t="s">
        <v>4</v>
      </c>
      <c r="D71" s="14">
        <v>508</v>
      </c>
      <c r="E71" s="14"/>
      <c r="F71" s="14">
        <v>508</v>
      </c>
      <c r="G71" s="5" t="s">
        <v>5</v>
      </c>
    </row>
    <row r="72" spans="2:12" x14ac:dyDescent="0.25">
      <c r="B72" s="39" t="s">
        <v>6</v>
      </c>
      <c r="C72" s="2" t="s">
        <v>205</v>
      </c>
      <c r="D72" s="11">
        <v>50.3</v>
      </c>
      <c r="E72" s="11">
        <v>10.06</v>
      </c>
      <c r="F72" s="11">
        <v>60.36</v>
      </c>
      <c r="G72" s="5" t="s">
        <v>5</v>
      </c>
      <c r="H72" s="12"/>
      <c r="J72" s="26"/>
      <c r="K72" s="26"/>
      <c r="L72" s="26"/>
    </row>
    <row r="73" spans="2:12" x14ac:dyDescent="0.25">
      <c r="B73" s="39" t="s">
        <v>61</v>
      </c>
      <c r="C73" s="2" t="s">
        <v>233</v>
      </c>
      <c r="D73" s="11">
        <v>410</v>
      </c>
      <c r="E73" s="11">
        <v>82</v>
      </c>
      <c r="F73" s="11">
        <v>492</v>
      </c>
      <c r="G73" s="5">
        <v>108562</v>
      </c>
      <c r="H73" s="12"/>
      <c r="J73" s="26"/>
      <c r="K73" s="26"/>
      <c r="L73" s="26"/>
    </row>
    <row r="74" spans="2:12" x14ac:dyDescent="0.25">
      <c r="D74" s="13">
        <f>SUM(D71:D73)</f>
        <v>968.3</v>
      </c>
      <c r="E74" s="13">
        <f>SUM(E71:E73)</f>
        <v>92.06</v>
      </c>
      <c r="F74" s="13">
        <f>SUM(F71:F73)</f>
        <v>1060.3600000000001</v>
      </c>
    </row>
    <row r="75" spans="2:12" x14ac:dyDescent="0.25">
      <c r="B75" s="38" t="s">
        <v>63</v>
      </c>
      <c r="D75" s="14"/>
      <c r="E75" s="14"/>
      <c r="F75" s="14"/>
    </row>
    <row r="76" spans="2:12" x14ac:dyDescent="0.25">
      <c r="B76" s="39" t="s">
        <v>3</v>
      </c>
      <c r="C76" s="2" t="s">
        <v>4</v>
      </c>
      <c r="D76" s="14">
        <v>426</v>
      </c>
      <c r="E76" s="14"/>
      <c r="F76" s="14">
        <v>426</v>
      </c>
      <c r="G76" s="5" t="s">
        <v>5</v>
      </c>
    </row>
    <row r="77" spans="2:12" x14ac:dyDescent="0.25">
      <c r="B77" s="39" t="s">
        <v>8</v>
      </c>
      <c r="C77" s="2" t="s">
        <v>234</v>
      </c>
      <c r="D77" s="11">
        <v>14.26</v>
      </c>
      <c r="E77" s="11">
        <v>2.85</v>
      </c>
      <c r="F77" s="11">
        <v>17.11</v>
      </c>
      <c r="G77" s="5" t="s">
        <v>5</v>
      </c>
      <c r="H77" s="12"/>
    </row>
    <row r="78" spans="2:12" x14ac:dyDescent="0.25">
      <c r="B78" s="39" t="s">
        <v>21</v>
      </c>
      <c r="C78" s="2" t="s">
        <v>22</v>
      </c>
      <c r="D78" s="11">
        <v>28.6</v>
      </c>
      <c r="E78" s="11">
        <v>5.72</v>
      </c>
      <c r="F78" s="11">
        <v>34.32</v>
      </c>
      <c r="G78" s="5" t="s">
        <v>5</v>
      </c>
      <c r="H78" s="12"/>
    </row>
    <row r="79" spans="2:12" x14ac:dyDescent="0.25">
      <c r="B79" s="39" t="s">
        <v>235</v>
      </c>
      <c r="C79" s="2" t="s">
        <v>236</v>
      </c>
      <c r="D79" s="11">
        <v>496</v>
      </c>
      <c r="E79" s="11">
        <v>99.2</v>
      </c>
      <c r="F79" s="11">
        <v>595.20000000000005</v>
      </c>
      <c r="G79" s="5">
        <v>108563</v>
      </c>
      <c r="H79" s="12"/>
    </row>
    <row r="80" spans="2:12" x14ac:dyDescent="0.25">
      <c r="B80" s="39" t="s">
        <v>48</v>
      </c>
      <c r="C80" s="2" t="s">
        <v>237</v>
      </c>
      <c r="D80" s="11">
        <v>350</v>
      </c>
      <c r="E80" s="11">
        <v>70</v>
      </c>
      <c r="F80" s="11">
        <v>420</v>
      </c>
      <c r="G80" s="5">
        <v>108559</v>
      </c>
      <c r="H80" s="12"/>
    </row>
    <row r="81" spans="2:8" x14ac:dyDescent="0.25">
      <c r="B81" s="39" t="s">
        <v>82</v>
      </c>
      <c r="C81" s="2" t="s">
        <v>224</v>
      </c>
      <c r="D81" s="11">
        <v>7.12</v>
      </c>
      <c r="E81" s="11">
        <v>0.35</v>
      </c>
      <c r="F81" s="11">
        <v>7.47</v>
      </c>
      <c r="G81" s="5">
        <v>108569</v>
      </c>
      <c r="H81" s="12"/>
    </row>
    <row r="82" spans="2:8" x14ac:dyDescent="0.25">
      <c r="B82" s="24"/>
      <c r="C82" s="20"/>
      <c r="D82" s="13">
        <f>SUM(D76:D81)</f>
        <v>1321.98</v>
      </c>
      <c r="E82" s="13">
        <f>SUM(E76:E81)</f>
        <v>178.12</v>
      </c>
      <c r="F82" s="13">
        <f>SUM(F76:F81)</f>
        <v>1500.1000000000001</v>
      </c>
    </row>
    <row r="83" spans="2:8" x14ac:dyDescent="0.25">
      <c r="B83" s="27" t="s">
        <v>66</v>
      </c>
      <c r="C83" s="20"/>
      <c r="D83" s="25"/>
      <c r="E83" s="25"/>
      <c r="F83" s="25"/>
    </row>
    <row r="84" spans="2:8" x14ac:dyDescent="0.25">
      <c r="B84" s="24" t="s">
        <v>67</v>
      </c>
      <c r="C84" s="28" t="s">
        <v>68</v>
      </c>
      <c r="D84" s="25">
        <v>313.33</v>
      </c>
      <c r="E84" s="25">
        <v>62.67</v>
      </c>
      <c r="F84" s="25">
        <v>376</v>
      </c>
      <c r="G84" s="5">
        <v>108564</v>
      </c>
    </row>
    <row r="85" spans="2:8" x14ac:dyDescent="0.25">
      <c r="B85" s="24" t="s">
        <v>67</v>
      </c>
      <c r="C85" s="28" t="s">
        <v>238</v>
      </c>
      <c r="D85" s="25">
        <v>170</v>
      </c>
      <c r="E85" s="25">
        <v>34</v>
      </c>
      <c r="F85" s="25">
        <v>204</v>
      </c>
      <c r="G85" s="5">
        <v>108564</v>
      </c>
    </row>
    <row r="86" spans="2:8" x14ac:dyDescent="0.25">
      <c r="B86" s="24"/>
      <c r="C86" s="20"/>
      <c r="D86" s="13">
        <f>SUM(D84:D85)</f>
        <v>483.33</v>
      </c>
      <c r="E86" s="13">
        <f>SUM(E84:E85)</f>
        <v>96.67</v>
      </c>
      <c r="F86" s="13">
        <f>SUM(F84:F85)</f>
        <v>580</v>
      </c>
    </row>
    <row r="87" spans="2:8" x14ac:dyDescent="0.25">
      <c r="B87" s="29" t="s">
        <v>69</v>
      </c>
      <c r="C87" s="20"/>
      <c r="D87" s="25"/>
      <c r="E87" s="25"/>
      <c r="F87" s="25"/>
    </row>
    <row r="88" spans="2:8" x14ac:dyDescent="0.25">
      <c r="B88" s="24"/>
      <c r="C88" s="28"/>
      <c r="D88" s="25"/>
      <c r="E88" s="25"/>
      <c r="F88" s="25"/>
    </row>
    <row r="89" spans="2:8" x14ac:dyDescent="0.25">
      <c r="B89" s="24"/>
      <c r="C89" s="20"/>
      <c r="D89" s="13">
        <f>SUM(D88:D88)</f>
        <v>0</v>
      </c>
      <c r="E89" s="13">
        <f>SUM(E88:E88)</f>
        <v>0</v>
      </c>
      <c r="F89" s="13">
        <f>SUM(F88:F88)</f>
        <v>0</v>
      </c>
    </row>
    <row r="90" spans="2:8" x14ac:dyDescent="0.25">
      <c r="B90" s="38" t="s">
        <v>72</v>
      </c>
      <c r="C90" s="21"/>
      <c r="D90" s="14"/>
      <c r="E90" s="14"/>
      <c r="F90" s="14"/>
    </row>
    <row r="91" spans="2:8" x14ac:dyDescent="0.25">
      <c r="B91" s="39" t="s">
        <v>2089</v>
      </c>
      <c r="C91" s="20" t="s">
        <v>239</v>
      </c>
      <c r="D91" s="14">
        <v>1500</v>
      </c>
      <c r="E91" s="14"/>
      <c r="F91" s="14">
        <v>1500</v>
      </c>
      <c r="G91" s="5">
        <v>108545</v>
      </c>
    </row>
    <row r="92" spans="2:8" x14ac:dyDescent="0.25">
      <c r="B92" s="39" t="s">
        <v>240</v>
      </c>
      <c r="C92" s="20" t="s">
        <v>241</v>
      </c>
      <c r="D92" s="14">
        <v>350</v>
      </c>
      <c r="E92" s="14">
        <v>70</v>
      </c>
      <c r="F92" s="14">
        <v>420</v>
      </c>
      <c r="G92" s="5">
        <v>108565</v>
      </c>
    </row>
    <row r="93" spans="2:8" x14ac:dyDescent="0.25">
      <c r="B93" s="39" t="s">
        <v>242</v>
      </c>
      <c r="C93" s="2" t="s">
        <v>243</v>
      </c>
      <c r="D93" s="14">
        <v>16.8</v>
      </c>
      <c r="E93" s="14"/>
      <c r="F93" s="14">
        <v>16.8</v>
      </c>
      <c r="G93" s="5">
        <v>108570</v>
      </c>
    </row>
    <row r="94" spans="2:8" x14ac:dyDescent="0.25">
      <c r="B94" s="39"/>
      <c r="C94" s="21"/>
      <c r="D94" s="13">
        <f>SUM(D91:D93)</f>
        <v>1866.8</v>
      </c>
      <c r="E94" s="13">
        <f>SUM(E91:E93)</f>
        <v>70</v>
      </c>
      <c r="F94" s="13">
        <f>SUM(F91:F93)</f>
        <v>1936.8</v>
      </c>
    </row>
    <row r="95" spans="2:8" ht="13.1" customHeight="1" x14ac:dyDescent="0.25">
      <c r="B95" s="30" t="s">
        <v>73</v>
      </c>
      <c r="C95" s="30"/>
      <c r="D95" s="14"/>
      <c r="E95" s="14"/>
      <c r="F95" s="14"/>
    </row>
    <row r="96" spans="2:8" ht="13.1" customHeight="1" x14ac:dyDescent="0.25">
      <c r="B96" s="41" t="s">
        <v>21</v>
      </c>
      <c r="C96" s="41" t="s">
        <v>22</v>
      </c>
      <c r="D96" s="11">
        <v>28.6</v>
      </c>
      <c r="E96" s="11">
        <v>5.72</v>
      </c>
      <c r="F96" s="11">
        <v>34.32</v>
      </c>
      <c r="G96" s="5" t="s">
        <v>5</v>
      </c>
    </row>
    <row r="97" spans="2:8" ht="13.1" customHeight="1" x14ac:dyDescent="0.25">
      <c r="B97" s="39" t="s">
        <v>8</v>
      </c>
      <c r="C97" s="2" t="s">
        <v>244</v>
      </c>
      <c r="D97" s="11">
        <v>14.26</v>
      </c>
      <c r="E97" s="11">
        <v>2.85</v>
      </c>
      <c r="F97" s="11">
        <v>17.11</v>
      </c>
      <c r="G97" s="5" t="s">
        <v>5</v>
      </c>
      <c r="H97" s="12"/>
    </row>
    <row r="98" spans="2:8" x14ac:dyDescent="0.25">
      <c r="D98" s="13">
        <f>SUM(D96:D97)</f>
        <v>42.86</v>
      </c>
      <c r="E98" s="13">
        <f>SUM(E96:E97)</f>
        <v>8.57</v>
      </c>
      <c r="F98" s="13">
        <f>SUM(F96:F97)</f>
        <v>51.43</v>
      </c>
    </row>
    <row r="99" spans="2:8" x14ac:dyDescent="0.25">
      <c r="D99" s="25"/>
      <c r="E99" s="25"/>
      <c r="F99" s="25"/>
    </row>
    <row r="100" spans="2:8" x14ac:dyDescent="0.25">
      <c r="B100" s="38" t="s">
        <v>89</v>
      </c>
      <c r="D100" s="25"/>
      <c r="E100" s="25"/>
      <c r="F100" s="25"/>
    </row>
    <row r="101" spans="2:8" x14ac:dyDescent="0.25">
      <c r="B101" s="33" t="s">
        <v>90</v>
      </c>
      <c r="C101" s="34" t="s">
        <v>245</v>
      </c>
      <c r="D101" s="35">
        <v>12903.27</v>
      </c>
      <c r="E101" s="35"/>
      <c r="F101" s="35">
        <v>12903.27</v>
      </c>
      <c r="G101" s="36" t="s">
        <v>92</v>
      </c>
    </row>
    <row r="102" spans="2:8" x14ac:dyDescent="0.25">
      <c r="B102" s="33" t="s">
        <v>93</v>
      </c>
      <c r="C102" s="34" t="s">
        <v>246</v>
      </c>
      <c r="D102" s="35">
        <v>2607.69</v>
      </c>
      <c r="E102" s="35"/>
      <c r="F102" s="35">
        <v>2607.69</v>
      </c>
      <c r="G102" s="5">
        <v>108566</v>
      </c>
    </row>
    <row r="103" spans="2:8" x14ac:dyDescent="0.25">
      <c r="B103" s="33" t="s">
        <v>95</v>
      </c>
      <c r="C103" s="34" t="s">
        <v>247</v>
      </c>
      <c r="D103" s="35">
        <v>3902.19</v>
      </c>
      <c r="E103" s="35"/>
      <c r="F103" s="35">
        <v>3902.19</v>
      </c>
      <c r="G103" s="5">
        <v>108567</v>
      </c>
    </row>
    <row r="104" spans="2:8" x14ac:dyDescent="0.25">
      <c r="D104" s="13">
        <f>SUM(D101:D103)</f>
        <v>19413.150000000001</v>
      </c>
      <c r="E104" s="13">
        <v>0</v>
      </c>
      <c r="F104" s="13">
        <f>SUM(F101:F103)</f>
        <v>19413.150000000001</v>
      </c>
    </row>
    <row r="105" spans="2:8" x14ac:dyDescent="0.25">
      <c r="D105" s="25"/>
      <c r="E105" s="25"/>
      <c r="F105" s="25"/>
    </row>
    <row r="106" spans="2:8" x14ac:dyDescent="0.25">
      <c r="C106" s="32" t="s">
        <v>75</v>
      </c>
      <c r="D106" s="13">
        <f>SUM(+D98+D11+D74+D41+D26+D47+D82+D57+D54+D50+D69+D179+D66+D61+D86+D89+D94+D104)</f>
        <v>31654.789999999997</v>
      </c>
      <c r="E106" s="13">
        <f>SUM(+E98+E11+E74+E41+E26+E47+E82+E57+E54+E50+E69+E179+E66+E61+E86+E89+E94+E104)</f>
        <v>1537.5699999999997</v>
      </c>
      <c r="F106" s="13">
        <f>SUM(+F98+F11+F74+F41+F26+F47+F82+F57+F54+F50+F69+F179+F66+F61+F86+F89+F94+F104)</f>
        <v>33192.36</v>
      </c>
    </row>
    <row r="107" spans="2:8" x14ac:dyDescent="0.25">
      <c r="B107" s="39"/>
      <c r="D107" s="15"/>
    </row>
    <row r="108" spans="2:8" x14ac:dyDescent="0.25">
      <c r="B108" s="42"/>
      <c r="C108" s="44"/>
      <c r="D108" s="14"/>
      <c r="E108" s="17"/>
      <c r="F108" s="43"/>
    </row>
  </sheetData>
  <mergeCells count="2">
    <mergeCell ref="B1:G1"/>
    <mergeCell ref="B55:C5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25" sqref="C25"/>
    </sheetView>
  </sheetViews>
  <sheetFormatPr defaultColWidth="8.8984375" defaultRowHeight="16.149999999999999" x14ac:dyDescent="0.35"/>
  <cols>
    <col min="1" max="1" width="30.3984375" style="262" customWidth="1"/>
    <col min="2" max="2" width="37.69921875" style="262" customWidth="1"/>
    <col min="3" max="3" width="14.59765625" style="265" bestFit="1" customWidth="1"/>
    <col min="4" max="4" width="10.69921875" style="265" customWidth="1"/>
    <col min="5" max="5" width="14.59765625" style="265" bestFit="1" customWidth="1"/>
    <col min="6" max="6" width="10.69921875" style="266" bestFit="1" customWidth="1"/>
    <col min="7" max="7" width="17.296875" style="263" customWidth="1"/>
    <col min="8" max="8" width="3.09765625" style="262" customWidth="1"/>
    <col min="9" max="255" width="8.8984375" style="262"/>
    <col min="256" max="256" width="4.3984375" style="262" customWidth="1"/>
    <col min="257" max="257" width="30.3984375" style="262" customWidth="1"/>
    <col min="258" max="258" width="37.69921875" style="262" customWidth="1"/>
    <col min="259" max="259" width="14.59765625" style="262" bestFit="1" customWidth="1"/>
    <col min="260" max="260" width="10.69921875" style="262" customWidth="1"/>
    <col min="261" max="261" width="14.59765625" style="262" bestFit="1" customWidth="1"/>
    <col min="262" max="262" width="10.69921875" style="262" bestFit="1" customWidth="1"/>
    <col min="263" max="263" width="17.296875" style="262" customWidth="1"/>
    <col min="264" max="264" width="3.09765625" style="262" customWidth="1"/>
    <col min="265" max="511" width="8.8984375" style="262"/>
    <col min="512" max="512" width="4.3984375" style="262" customWidth="1"/>
    <col min="513" max="513" width="30.3984375" style="262" customWidth="1"/>
    <col min="514" max="514" width="37.69921875" style="262" customWidth="1"/>
    <col min="515" max="515" width="14.59765625" style="262" bestFit="1" customWidth="1"/>
    <col min="516" max="516" width="10.69921875" style="262" customWidth="1"/>
    <col min="517" max="517" width="14.59765625" style="262" bestFit="1" customWidth="1"/>
    <col min="518" max="518" width="10.69921875" style="262" bestFit="1" customWidth="1"/>
    <col min="519" max="519" width="17.296875" style="262" customWidth="1"/>
    <col min="520" max="520" width="3.09765625" style="262" customWidth="1"/>
    <col min="521" max="767" width="8.8984375" style="262"/>
    <col min="768" max="768" width="4.3984375" style="262" customWidth="1"/>
    <col min="769" max="769" width="30.3984375" style="262" customWidth="1"/>
    <col min="770" max="770" width="37.69921875" style="262" customWidth="1"/>
    <col min="771" max="771" width="14.59765625" style="262" bestFit="1" customWidth="1"/>
    <col min="772" max="772" width="10.69921875" style="262" customWidth="1"/>
    <col min="773" max="773" width="14.59765625" style="262" bestFit="1" customWidth="1"/>
    <col min="774" max="774" width="10.69921875" style="262" bestFit="1" customWidth="1"/>
    <col min="775" max="775" width="17.296875" style="262" customWidth="1"/>
    <col min="776" max="776" width="3.09765625" style="262" customWidth="1"/>
    <col min="777" max="1023" width="8.8984375" style="262"/>
    <col min="1024" max="1024" width="4.3984375" style="262" customWidth="1"/>
    <col min="1025" max="1025" width="30.3984375" style="262" customWidth="1"/>
    <col min="1026" max="1026" width="37.69921875" style="262" customWidth="1"/>
    <col min="1027" max="1027" width="14.59765625" style="262" bestFit="1" customWidth="1"/>
    <col min="1028" max="1028" width="10.69921875" style="262" customWidth="1"/>
    <col min="1029" max="1029" width="14.59765625" style="262" bestFit="1" customWidth="1"/>
    <col min="1030" max="1030" width="10.69921875" style="262" bestFit="1" customWidth="1"/>
    <col min="1031" max="1031" width="17.296875" style="262" customWidth="1"/>
    <col min="1032" max="1032" width="3.09765625" style="262" customWidth="1"/>
    <col min="1033" max="1279" width="8.8984375" style="262"/>
    <col min="1280" max="1280" width="4.3984375" style="262" customWidth="1"/>
    <col min="1281" max="1281" width="30.3984375" style="262" customWidth="1"/>
    <col min="1282" max="1282" width="37.69921875" style="262" customWidth="1"/>
    <col min="1283" max="1283" width="14.59765625" style="262" bestFit="1" customWidth="1"/>
    <col min="1284" max="1284" width="10.69921875" style="262" customWidth="1"/>
    <col min="1285" max="1285" width="14.59765625" style="262" bestFit="1" customWidth="1"/>
    <col min="1286" max="1286" width="10.69921875" style="262" bestFit="1" customWidth="1"/>
    <col min="1287" max="1287" width="17.296875" style="262" customWidth="1"/>
    <col min="1288" max="1288" width="3.09765625" style="262" customWidth="1"/>
    <col min="1289" max="1535" width="8.8984375" style="262"/>
    <col min="1536" max="1536" width="4.3984375" style="262" customWidth="1"/>
    <col min="1537" max="1537" width="30.3984375" style="262" customWidth="1"/>
    <col min="1538" max="1538" width="37.69921875" style="262" customWidth="1"/>
    <col min="1539" max="1539" width="14.59765625" style="262" bestFit="1" customWidth="1"/>
    <col min="1540" max="1540" width="10.69921875" style="262" customWidth="1"/>
    <col min="1541" max="1541" width="14.59765625" style="262" bestFit="1" customWidth="1"/>
    <col min="1542" max="1542" width="10.69921875" style="262" bestFit="1" customWidth="1"/>
    <col min="1543" max="1543" width="17.296875" style="262" customWidth="1"/>
    <col min="1544" max="1544" width="3.09765625" style="262" customWidth="1"/>
    <col min="1545" max="1791" width="8.8984375" style="262"/>
    <col min="1792" max="1792" width="4.3984375" style="262" customWidth="1"/>
    <col min="1793" max="1793" width="30.3984375" style="262" customWidth="1"/>
    <col min="1794" max="1794" width="37.69921875" style="262" customWidth="1"/>
    <col min="1795" max="1795" width="14.59765625" style="262" bestFit="1" customWidth="1"/>
    <col min="1796" max="1796" width="10.69921875" style="262" customWidth="1"/>
    <col min="1797" max="1797" width="14.59765625" style="262" bestFit="1" customWidth="1"/>
    <col min="1798" max="1798" width="10.69921875" style="262" bestFit="1" customWidth="1"/>
    <col min="1799" max="1799" width="17.296875" style="262" customWidth="1"/>
    <col min="1800" max="1800" width="3.09765625" style="262" customWidth="1"/>
    <col min="1801" max="2047" width="8.8984375" style="262"/>
    <col min="2048" max="2048" width="4.3984375" style="262" customWidth="1"/>
    <col min="2049" max="2049" width="30.3984375" style="262" customWidth="1"/>
    <col min="2050" max="2050" width="37.69921875" style="262" customWidth="1"/>
    <col min="2051" max="2051" width="14.59765625" style="262" bestFit="1" customWidth="1"/>
    <col min="2052" max="2052" width="10.69921875" style="262" customWidth="1"/>
    <col min="2053" max="2053" width="14.59765625" style="262" bestFit="1" customWidth="1"/>
    <col min="2054" max="2054" width="10.69921875" style="262" bestFit="1" customWidth="1"/>
    <col min="2055" max="2055" width="17.296875" style="262" customWidth="1"/>
    <col min="2056" max="2056" width="3.09765625" style="262" customWidth="1"/>
    <col min="2057" max="2303" width="8.8984375" style="262"/>
    <col min="2304" max="2304" width="4.3984375" style="262" customWidth="1"/>
    <col min="2305" max="2305" width="30.3984375" style="262" customWidth="1"/>
    <col min="2306" max="2306" width="37.69921875" style="262" customWidth="1"/>
    <col min="2307" max="2307" width="14.59765625" style="262" bestFit="1" customWidth="1"/>
    <col min="2308" max="2308" width="10.69921875" style="262" customWidth="1"/>
    <col min="2309" max="2309" width="14.59765625" style="262" bestFit="1" customWidth="1"/>
    <col min="2310" max="2310" width="10.69921875" style="262" bestFit="1" customWidth="1"/>
    <col min="2311" max="2311" width="17.296875" style="262" customWidth="1"/>
    <col min="2312" max="2312" width="3.09765625" style="262" customWidth="1"/>
    <col min="2313" max="2559" width="8.8984375" style="262"/>
    <col min="2560" max="2560" width="4.3984375" style="262" customWidth="1"/>
    <col min="2561" max="2561" width="30.3984375" style="262" customWidth="1"/>
    <col min="2562" max="2562" width="37.69921875" style="262" customWidth="1"/>
    <col min="2563" max="2563" width="14.59765625" style="262" bestFit="1" customWidth="1"/>
    <col min="2564" max="2564" width="10.69921875" style="262" customWidth="1"/>
    <col min="2565" max="2565" width="14.59765625" style="262" bestFit="1" customWidth="1"/>
    <col min="2566" max="2566" width="10.69921875" style="262" bestFit="1" customWidth="1"/>
    <col min="2567" max="2567" width="17.296875" style="262" customWidth="1"/>
    <col min="2568" max="2568" width="3.09765625" style="262" customWidth="1"/>
    <col min="2569" max="2815" width="8.8984375" style="262"/>
    <col min="2816" max="2816" width="4.3984375" style="262" customWidth="1"/>
    <col min="2817" max="2817" width="30.3984375" style="262" customWidth="1"/>
    <col min="2818" max="2818" width="37.69921875" style="262" customWidth="1"/>
    <col min="2819" max="2819" width="14.59765625" style="262" bestFit="1" customWidth="1"/>
    <col min="2820" max="2820" width="10.69921875" style="262" customWidth="1"/>
    <col min="2821" max="2821" width="14.59765625" style="262" bestFit="1" customWidth="1"/>
    <col min="2822" max="2822" width="10.69921875" style="262" bestFit="1" customWidth="1"/>
    <col min="2823" max="2823" width="17.296875" style="262" customWidth="1"/>
    <col min="2824" max="2824" width="3.09765625" style="262" customWidth="1"/>
    <col min="2825" max="3071" width="8.8984375" style="262"/>
    <col min="3072" max="3072" width="4.3984375" style="262" customWidth="1"/>
    <col min="3073" max="3073" width="30.3984375" style="262" customWidth="1"/>
    <col min="3074" max="3074" width="37.69921875" style="262" customWidth="1"/>
    <col min="3075" max="3075" width="14.59765625" style="262" bestFit="1" customWidth="1"/>
    <col min="3076" max="3076" width="10.69921875" style="262" customWidth="1"/>
    <col min="3077" max="3077" width="14.59765625" style="262" bestFit="1" customWidth="1"/>
    <col min="3078" max="3078" width="10.69921875" style="262" bestFit="1" customWidth="1"/>
    <col min="3079" max="3079" width="17.296875" style="262" customWidth="1"/>
    <col min="3080" max="3080" width="3.09765625" style="262" customWidth="1"/>
    <col min="3081" max="3327" width="8.8984375" style="262"/>
    <col min="3328" max="3328" width="4.3984375" style="262" customWidth="1"/>
    <col min="3329" max="3329" width="30.3984375" style="262" customWidth="1"/>
    <col min="3330" max="3330" width="37.69921875" style="262" customWidth="1"/>
    <col min="3331" max="3331" width="14.59765625" style="262" bestFit="1" customWidth="1"/>
    <col min="3332" max="3332" width="10.69921875" style="262" customWidth="1"/>
    <col min="3333" max="3333" width="14.59765625" style="262" bestFit="1" customWidth="1"/>
    <col min="3334" max="3334" width="10.69921875" style="262" bestFit="1" customWidth="1"/>
    <col min="3335" max="3335" width="17.296875" style="262" customWidth="1"/>
    <col min="3336" max="3336" width="3.09765625" style="262" customWidth="1"/>
    <col min="3337" max="3583" width="8.8984375" style="262"/>
    <col min="3584" max="3584" width="4.3984375" style="262" customWidth="1"/>
    <col min="3585" max="3585" width="30.3984375" style="262" customWidth="1"/>
    <col min="3586" max="3586" width="37.69921875" style="262" customWidth="1"/>
    <col min="3587" max="3587" width="14.59765625" style="262" bestFit="1" customWidth="1"/>
    <col min="3588" max="3588" width="10.69921875" style="262" customWidth="1"/>
    <col min="3589" max="3589" width="14.59765625" style="262" bestFit="1" customWidth="1"/>
    <col min="3590" max="3590" width="10.69921875" style="262" bestFit="1" customWidth="1"/>
    <col min="3591" max="3591" width="17.296875" style="262" customWidth="1"/>
    <col min="3592" max="3592" width="3.09765625" style="262" customWidth="1"/>
    <col min="3593" max="3839" width="8.8984375" style="262"/>
    <col min="3840" max="3840" width="4.3984375" style="262" customWidth="1"/>
    <col min="3841" max="3841" width="30.3984375" style="262" customWidth="1"/>
    <col min="3842" max="3842" width="37.69921875" style="262" customWidth="1"/>
    <col min="3843" max="3843" width="14.59765625" style="262" bestFit="1" customWidth="1"/>
    <col min="3844" max="3844" width="10.69921875" style="262" customWidth="1"/>
    <col min="3845" max="3845" width="14.59765625" style="262" bestFit="1" customWidth="1"/>
    <col min="3846" max="3846" width="10.69921875" style="262" bestFit="1" customWidth="1"/>
    <col min="3847" max="3847" width="17.296875" style="262" customWidth="1"/>
    <col min="3848" max="3848" width="3.09765625" style="262" customWidth="1"/>
    <col min="3849" max="4095" width="8.8984375" style="262"/>
    <col min="4096" max="4096" width="4.3984375" style="262" customWidth="1"/>
    <col min="4097" max="4097" width="30.3984375" style="262" customWidth="1"/>
    <col min="4098" max="4098" width="37.69921875" style="262" customWidth="1"/>
    <col min="4099" max="4099" width="14.59765625" style="262" bestFit="1" customWidth="1"/>
    <col min="4100" max="4100" width="10.69921875" style="262" customWidth="1"/>
    <col min="4101" max="4101" width="14.59765625" style="262" bestFit="1" customWidth="1"/>
    <col min="4102" max="4102" width="10.69921875" style="262" bestFit="1" customWidth="1"/>
    <col min="4103" max="4103" width="17.296875" style="262" customWidth="1"/>
    <col min="4104" max="4104" width="3.09765625" style="262" customWidth="1"/>
    <col min="4105" max="4351" width="8.8984375" style="262"/>
    <col min="4352" max="4352" width="4.3984375" style="262" customWidth="1"/>
    <col min="4353" max="4353" width="30.3984375" style="262" customWidth="1"/>
    <col min="4354" max="4354" width="37.69921875" style="262" customWidth="1"/>
    <col min="4355" max="4355" width="14.59765625" style="262" bestFit="1" customWidth="1"/>
    <col min="4356" max="4356" width="10.69921875" style="262" customWidth="1"/>
    <col min="4357" max="4357" width="14.59765625" style="262" bestFit="1" customWidth="1"/>
    <col min="4358" max="4358" width="10.69921875" style="262" bestFit="1" customWidth="1"/>
    <col min="4359" max="4359" width="17.296875" style="262" customWidth="1"/>
    <col min="4360" max="4360" width="3.09765625" style="262" customWidth="1"/>
    <col min="4361" max="4607" width="8.8984375" style="262"/>
    <col min="4608" max="4608" width="4.3984375" style="262" customWidth="1"/>
    <col min="4609" max="4609" width="30.3984375" style="262" customWidth="1"/>
    <col min="4610" max="4610" width="37.69921875" style="262" customWidth="1"/>
    <col min="4611" max="4611" width="14.59765625" style="262" bestFit="1" customWidth="1"/>
    <col min="4612" max="4612" width="10.69921875" style="262" customWidth="1"/>
    <col min="4613" max="4613" width="14.59765625" style="262" bestFit="1" customWidth="1"/>
    <col min="4614" max="4614" width="10.69921875" style="262" bestFit="1" customWidth="1"/>
    <col min="4615" max="4615" width="17.296875" style="262" customWidth="1"/>
    <col min="4616" max="4616" width="3.09765625" style="262" customWidth="1"/>
    <col min="4617" max="4863" width="8.8984375" style="262"/>
    <col min="4864" max="4864" width="4.3984375" style="262" customWidth="1"/>
    <col min="4865" max="4865" width="30.3984375" style="262" customWidth="1"/>
    <col min="4866" max="4866" width="37.69921875" style="262" customWidth="1"/>
    <col min="4867" max="4867" width="14.59765625" style="262" bestFit="1" customWidth="1"/>
    <col min="4868" max="4868" width="10.69921875" style="262" customWidth="1"/>
    <col min="4869" max="4869" width="14.59765625" style="262" bestFit="1" customWidth="1"/>
    <col min="4870" max="4870" width="10.69921875" style="262" bestFit="1" customWidth="1"/>
    <col min="4871" max="4871" width="17.296875" style="262" customWidth="1"/>
    <col min="4872" max="4872" width="3.09765625" style="262" customWidth="1"/>
    <col min="4873" max="5119" width="8.8984375" style="262"/>
    <col min="5120" max="5120" width="4.3984375" style="262" customWidth="1"/>
    <col min="5121" max="5121" width="30.3984375" style="262" customWidth="1"/>
    <col min="5122" max="5122" width="37.69921875" style="262" customWidth="1"/>
    <col min="5123" max="5123" width="14.59765625" style="262" bestFit="1" customWidth="1"/>
    <col min="5124" max="5124" width="10.69921875" style="262" customWidth="1"/>
    <col min="5125" max="5125" width="14.59765625" style="262" bestFit="1" customWidth="1"/>
    <col min="5126" max="5126" width="10.69921875" style="262" bestFit="1" customWidth="1"/>
    <col min="5127" max="5127" width="17.296875" style="262" customWidth="1"/>
    <col min="5128" max="5128" width="3.09765625" style="262" customWidth="1"/>
    <col min="5129" max="5375" width="8.8984375" style="262"/>
    <col min="5376" max="5376" width="4.3984375" style="262" customWidth="1"/>
    <col min="5377" max="5377" width="30.3984375" style="262" customWidth="1"/>
    <col min="5378" max="5378" width="37.69921875" style="262" customWidth="1"/>
    <col min="5379" max="5379" width="14.59765625" style="262" bestFit="1" customWidth="1"/>
    <col min="5380" max="5380" width="10.69921875" style="262" customWidth="1"/>
    <col min="5381" max="5381" width="14.59765625" style="262" bestFit="1" customWidth="1"/>
    <col min="5382" max="5382" width="10.69921875" style="262" bestFit="1" customWidth="1"/>
    <col min="5383" max="5383" width="17.296875" style="262" customWidth="1"/>
    <col min="5384" max="5384" width="3.09765625" style="262" customWidth="1"/>
    <col min="5385" max="5631" width="8.8984375" style="262"/>
    <col min="5632" max="5632" width="4.3984375" style="262" customWidth="1"/>
    <col min="5633" max="5633" width="30.3984375" style="262" customWidth="1"/>
    <col min="5634" max="5634" width="37.69921875" style="262" customWidth="1"/>
    <col min="5635" max="5635" width="14.59765625" style="262" bestFit="1" customWidth="1"/>
    <col min="5636" max="5636" width="10.69921875" style="262" customWidth="1"/>
    <col min="5637" max="5637" width="14.59765625" style="262" bestFit="1" customWidth="1"/>
    <col min="5638" max="5638" width="10.69921875" style="262" bestFit="1" customWidth="1"/>
    <col min="5639" max="5639" width="17.296875" style="262" customWidth="1"/>
    <col min="5640" max="5640" width="3.09765625" style="262" customWidth="1"/>
    <col min="5641" max="5887" width="8.8984375" style="262"/>
    <col min="5888" max="5888" width="4.3984375" style="262" customWidth="1"/>
    <col min="5889" max="5889" width="30.3984375" style="262" customWidth="1"/>
    <col min="5890" max="5890" width="37.69921875" style="262" customWidth="1"/>
    <col min="5891" max="5891" width="14.59765625" style="262" bestFit="1" customWidth="1"/>
    <col min="5892" max="5892" width="10.69921875" style="262" customWidth="1"/>
    <col min="5893" max="5893" width="14.59765625" style="262" bestFit="1" customWidth="1"/>
    <col min="5894" max="5894" width="10.69921875" style="262" bestFit="1" customWidth="1"/>
    <col min="5895" max="5895" width="17.296875" style="262" customWidth="1"/>
    <col min="5896" max="5896" width="3.09765625" style="262" customWidth="1"/>
    <col min="5897" max="6143" width="8.8984375" style="262"/>
    <col min="6144" max="6144" width="4.3984375" style="262" customWidth="1"/>
    <col min="6145" max="6145" width="30.3984375" style="262" customWidth="1"/>
    <col min="6146" max="6146" width="37.69921875" style="262" customWidth="1"/>
    <col min="6147" max="6147" width="14.59765625" style="262" bestFit="1" customWidth="1"/>
    <col min="6148" max="6148" width="10.69921875" style="262" customWidth="1"/>
    <col min="6149" max="6149" width="14.59765625" style="262" bestFit="1" customWidth="1"/>
    <col min="6150" max="6150" width="10.69921875" style="262" bestFit="1" customWidth="1"/>
    <col min="6151" max="6151" width="17.296875" style="262" customWidth="1"/>
    <col min="6152" max="6152" width="3.09765625" style="262" customWidth="1"/>
    <col min="6153" max="6399" width="8.8984375" style="262"/>
    <col min="6400" max="6400" width="4.3984375" style="262" customWidth="1"/>
    <col min="6401" max="6401" width="30.3984375" style="262" customWidth="1"/>
    <col min="6402" max="6402" width="37.69921875" style="262" customWidth="1"/>
    <col min="6403" max="6403" width="14.59765625" style="262" bestFit="1" customWidth="1"/>
    <col min="6404" max="6404" width="10.69921875" style="262" customWidth="1"/>
    <col min="6405" max="6405" width="14.59765625" style="262" bestFit="1" customWidth="1"/>
    <col min="6406" max="6406" width="10.69921875" style="262" bestFit="1" customWidth="1"/>
    <col min="6407" max="6407" width="17.296875" style="262" customWidth="1"/>
    <col min="6408" max="6408" width="3.09765625" style="262" customWidth="1"/>
    <col min="6409" max="6655" width="8.8984375" style="262"/>
    <col min="6656" max="6656" width="4.3984375" style="262" customWidth="1"/>
    <col min="6657" max="6657" width="30.3984375" style="262" customWidth="1"/>
    <col min="6658" max="6658" width="37.69921875" style="262" customWidth="1"/>
    <col min="6659" max="6659" width="14.59765625" style="262" bestFit="1" customWidth="1"/>
    <col min="6660" max="6660" width="10.69921875" style="262" customWidth="1"/>
    <col min="6661" max="6661" width="14.59765625" style="262" bestFit="1" customWidth="1"/>
    <col min="6662" max="6662" width="10.69921875" style="262" bestFit="1" customWidth="1"/>
    <col min="6663" max="6663" width="17.296875" style="262" customWidth="1"/>
    <col min="6664" max="6664" width="3.09765625" style="262" customWidth="1"/>
    <col min="6665" max="6911" width="8.8984375" style="262"/>
    <col min="6912" max="6912" width="4.3984375" style="262" customWidth="1"/>
    <col min="6913" max="6913" width="30.3984375" style="262" customWidth="1"/>
    <col min="6914" max="6914" width="37.69921875" style="262" customWidth="1"/>
    <col min="6915" max="6915" width="14.59765625" style="262" bestFit="1" customWidth="1"/>
    <col min="6916" max="6916" width="10.69921875" style="262" customWidth="1"/>
    <col min="6917" max="6917" width="14.59765625" style="262" bestFit="1" customWidth="1"/>
    <col min="6918" max="6918" width="10.69921875" style="262" bestFit="1" customWidth="1"/>
    <col min="6919" max="6919" width="17.296875" style="262" customWidth="1"/>
    <col min="6920" max="6920" width="3.09765625" style="262" customWidth="1"/>
    <col min="6921" max="7167" width="8.8984375" style="262"/>
    <col min="7168" max="7168" width="4.3984375" style="262" customWidth="1"/>
    <col min="7169" max="7169" width="30.3984375" style="262" customWidth="1"/>
    <col min="7170" max="7170" width="37.69921875" style="262" customWidth="1"/>
    <col min="7171" max="7171" width="14.59765625" style="262" bestFit="1" customWidth="1"/>
    <col min="7172" max="7172" width="10.69921875" style="262" customWidth="1"/>
    <col min="7173" max="7173" width="14.59765625" style="262" bestFit="1" customWidth="1"/>
    <col min="7174" max="7174" width="10.69921875" style="262" bestFit="1" customWidth="1"/>
    <col min="7175" max="7175" width="17.296875" style="262" customWidth="1"/>
    <col min="7176" max="7176" width="3.09765625" style="262" customWidth="1"/>
    <col min="7177" max="7423" width="8.8984375" style="262"/>
    <col min="7424" max="7424" width="4.3984375" style="262" customWidth="1"/>
    <col min="7425" max="7425" width="30.3984375" style="262" customWidth="1"/>
    <col min="7426" max="7426" width="37.69921875" style="262" customWidth="1"/>
    <col min="7427" max="7427" width="14.59765625" style="262" bestFit="1" customWidth="1"/>
    <col min="7428" max="7428" width="10.69921875" style="262" customWidth="1"/>
    <col min="7429" max="7429" width="14.59765625" style="262" bestFit="1" customWidth="1"/>
    <col min="7430" max="7430" width="10.69921875" style="262" bestFit="1" customWidth="1"/>
    <col min="7431" max="7431" width="17.296875" style="262" customWidth="1"/>
    <col min="7432" max="7432" width="3.09765625" style="262" customWidth="1"/>
    <col min="7433" max="7679" width="8.8984375" style="262"/>
    <col min="7680" max="7680" width="4.3984375" style="262" customWidth="1"/>
    <col min="7681" max="7681" width="30.3984375" style="262" customWidth="1"/>
    <col min="7682" max="7682" width="37.69921875" style="262" customWidth="1"/>
    <col min="7683" max="7683" width="14.59765625" style="262" bestFit="1" customWidth="1"/>
    <col min="7684" max="7684" width="10.69921875" style="262" customWidth="1"/>
    <col min="7685" max="7685" width="14.59765625" style="262" bestFit="1" customWidth="1"/>
    <col min="7686" max="7686" width="10.69921875" style="262" bestFit="1" customWidth="1"/>
    <col min="7687" max="7687" width="17.296875" style="262" customWidth="1"/>
    <col min="7688" max="7688" width="3.09765625" style="262" customWidth="1"/>
    <col min="7689" max="7935" width="8.8984375" style="262"/>
    <col min="7936" max="7936" width="4.3984375" style="262" customWidth="1"/>
    <col min="7937" max="7937" width="30.3984375" style="262" customWidth="1"/>
    <col min="7938" max="7938" width="37.69921875" style="262" customWidth="1"/>
    <col min="7939" max="7939" width="14.59765625" style="262" bestFit="1" customWidth="1"/>
    <col min="7940" max="7940" width="10.69921875" style="262" customWidth="1"/>
    <col min="7941" max="7941" width="14.59765625" style="262" bestFit="1" customWidth="1"/>
    <col min="7942" max="7942" width="10.69921875" style="262" bestFit="1" customWidth="1"/>
    <col min="7943" max="7943" width="17.296875" style="262" customWidth="1"/>
    <col min="7944" max="7944" width="3.09765625" style="262" customWidth="1"/>
    <col min="7945" max="8191" width="8.8984375" style="262"/>
    <col min="8192" max="8192" width="4.3984375" style="262" customWidth="1"/>
    <col min="8193" max="8193" width="30.3984375" style="262" customWidth="1"/>
    <col min="8194" max="8194" width="37.69921875" style="262" customWidth="1"/>
    <col min="8195" max="8195" width="14.59765625" style="262" bestFit="1" customWidth="1"/>
    <col min="8196" max="8196" width="10.69921875" style="262" customWidth="1"/>
    <col min="8197" max="8197" width="14.59765625" style="262" bestFit="1" customWidth="1"/>
    <col min="8198" max="8198" width="10.69921875" style="262" bestFit="1" customWidth="1"/>
    <col min="8199" max="8199" width="17.296875" style="262" customWidth="1"/>
    <col min="8200" max="8200" width="3.09765625" style="262" customWidth="1"/>
    <col min="8201" max="8447" width="8.8984375" style="262"/>
    <col min="8448" max="8448" width="4.3984375" style="262" customWidth="1"/>
    <col min="8449" max="8449" width="30.3984375" style="262" customWidth="1"/>
    <col min="8450" max="8450" width="37.69921875" style="262" customWidth="1"/>
    <col min="8451" max="8451" width="14.59765625" style="262" bestFit="1" customWidth="1"/>
    <col min="8452" max="8452" width="10.69921875" style="262" customWidth="1"/>
    <col min="8453" max="8453" width="14.59765625" style="262" bestFit="1" customWidth="1"/>
    <col min="8454" max="8454" width="10.69921875" style="262" bestFit="1" customWidth="1"/>
    <col min="8455" max="8455" width="17.296875" style="262" customWidth="1"/>
    <col min="8456" max="8456" width="3.09765625" style="262" customWidth="1"/>
    <col min="8457" max="8703" width="8.8984375" style="262"/>
    <col min="8704" max="8704" width="4.3984375" style="262" customWidth="1"/>
    <col min="8705" max="8705" width="30.3984375" style="262" customWidth="1"/>
    <col min="8706" max="8706" width="37.69921875" style="262" customWidth="1"/>
    <col min="8707" max="8707" width="14.59765625" style="262" bestFit="1" customWidth="1"/>
    <col min="8708" max="8708" width="10.69921875" style="262" customWidth="1"/>
    <col min="8709" max="8709" width="14.59765625" style="262" bestFit="1" customWidth="1"/>
    <col min="8710" max="8710" width="10.69921875" style="262" bestFit="1" customWidth="1"/>
    <col min="8711" max="8711" width="17.296875" style="262" customWidth="1"/>
    <col min="8712" max="8712" width="3.09765625" style="262" customWidth="1"/>
    <col min="8713" max="8959" width="8.8984375" style="262"/>
    <col min="8960" max="8960" width="4.3984375" style="262" customWidth="1"/>
    <col min="8961" max="8961" width="30.3984375" style="262" customWidth="1"/>
    <col min="8962" max="8962" width="37.69921875" style="262" customWidth="1"/>
    <col min="8963" max="8963" width="14.59765625" style="262" bestFit="1" customWidth="1"/>
    <col min="8964" max="8964" width="10.69921875" style="262" customWidth="1"/>
    <col min="8965" max="8965" width="14.59765625" style="262" bestFit="1" customWidth="1"/>
    <col min="8966" max="8966" width="10.69921875" style="262" bestFit="1" customWidth="1"/>
    <col min="8967" max="8967" width="17.296875" style="262" customWidth="1"/>
    <col min="8968" max="8968" width="3.09765625" style="262" customWidth="1"/>
    <col min="8969" max="9215" width="8.8984375" style="262"/>
    <col min="9216" max="9216" width="4.3984375" style="262" customWidth="1"/>
    <col min="9217" max="9217" width="30.3984375" style="262" customWidth="1"/>
    <col min="9218" max="9218" width="37.69921875" style="262" customWidth="1"/>
    <col min="9219" max="9219" width="14.59765625" style="262" bestFit="1" customWidth="1"/>
    <col min="9220" max="9220" width="10.69921875" style="262" customWidth="1"/>
    <col min="9221" max="9221" width="14.59765625" style="262" bestFit="1" customWidth="1"/>
    <col min="9222" max="9222" width="10.69921875" style="262" bestFit="1" customWidth="1"/>
    <col min="9223" max="9223" width="17.296875" style="262" customWidth="1"/>
    <col min="9224" max="9224" width="3.09765625" style="262" customWidth="1"/>
    <col min="9225" max="9471" width="8.8984375" style="262"/>
    <col min="9472" max="9472" width="4.3984375" style="262" customWidth="1"/>
    <col min="9473" max="9473" width="30.3984375" style="262" customWidth="1"/>
    <col min="9474" max="9474" width="37.69921875" style="262" customWidth="1"/>
    <col min="9475" max="9475" width="14.59765625" style="262" bestFit="1" customWidth="1"/>
    <col min="9476" max="9476" width="10.69921875" style="262" customWidth="1"/>
    <col min="9477" max="9477" width="14.59765625" style="262" bestFit="1" customWidth="1"/>
    <col min="9478" max="9478" width="10.69921875" style="262" bestFit="1" customWidth="1"/>
    <col min="9479" max="9479" width="17.296875" style="262" customWidth="1"/>
    <col min="9480" max="9480" width="3.09765625" style="262" customWidth="1"/>
    <col min="9481" max="9727" width="8.8984375" style="262"/>
    <col min="9728" max="9728" width="4.3984375" style="262" customWidth="1"/>
    <col min="9729" max="9729" width="30.3984375" style="262" customWidth="1"/>
    <col min="9730" max="9730" width="37.69921875" style="262" customWidth="1"/>
    <col min="9731" max="9731" width="14.59765625" style="262" bestFit="1" customWidth="1"/>
    <col min="9732" max="9732" width="10.69921875" style="262" customWidth="1"/>
    <col min="9733" max="9733" width="14.59765625" style="262" bestFit="1" customWidth="1"/>
    <col min="9734" max="9734" width="10.69921875" style="262" bestFit="1" customWidth="1"/>
    <col min="9735" max="9735" width="17.296875" style="262" customWidth="1"/>
    <col min="9736" max="9736" width="3.09765625" style="262" customWidth="1"/>
    <col min="9737" max="9983" width="8.8984375" style="262"/>
    <col min="9984" max="9984" width="4.3984375" style="262" customWidth="1"/>
    <col min="9985" max="9985" width="30.3984375" style="262" customWidth="1"/>
    <col min="9986" max="9986" width="37.69921875" style="262" customWidth="1"/>
    <col min="9987" max="9987" width="14.59765625" style="262" bestFit="1" customWidth="1"/>
    <col min="9988" max="9988" width="10.69921875" style="262" customWidth="1"/>
    <col min="9989" max="9989" width="14.59765625" style="262" bestFit="1" customWidth="1"/>
    <col min="9990" max="9990" width="10.69921875" style="262" bestFit="1" customWidth="1"/>
    <col min="9991" max="9991" width="17.296875" style="262" customWidth="1"/>
    <col min="9992" max="9992" width="3.09765625" style="262" customWidth="1"/>
    <col min="9993" max="10239" width="8.8984375" style="262"/>
    <col min="10240" max="10240" width="4.3984375" style="262" customWidth="1"/>
    <col min="10241" max="10241" width="30.3984375" style="262" customWidth="1"/>
    <col min="10242" max="10242" width="37.69921875" style="262" customWidth="1"/>
    <col min="10243" max="10243" width="14.59765625" style="262" bestFit="1" customWidth="1"/>
    <col min="10244" max="10244" width="10.69921875" style="262" customWidth="1"/>
    <col min="10245" max="10245" width="14.59765625" style="262" bestFit="1" customWidth="1"/>
    <col min="10246" max="10246" width="10.69921875" style="262" bestFit="1" customWidth="1"/>
    <col min="10247" max="10247" width="17.296875" style="262" customWidth="1"/>
    <col min="10248" max="10248" width="3.09765625" style="262" customWidth="1"/>
    <col min="10249" max="10495" width="8.8984375" style="262"/>
    <col min="10496" max="10496" width="4.3984375" style="262" customWidth="1"/>
    <col min="10497" max="10497" width="30.3984375" style="262" customWidth="1"/>
    <col min="10498" max="10498" width="37.69921875" style="262" customWidth="1"/>
    <col min="10499" max="10499" width="14.59765625" style="262" bestFit="1" customWidth="1"/>
    <col min="10500" max="10500" width="10.69921875" style="262" customWidth="1"/>
    <col min="10501" max="10501" width="14.59765625" style="262" bestFit="1" customWidth="1"/>
    <col min="10502" max="10502" width="10.69921875" style="262" bestFit="1" customWidth="1"/>
    <col min="10503" max="10503" width="17.296875" style="262" customWidth="1"/>
    <col min="10504" max="10504" width="3.09765625" style="262" customWidth="1"/>
    <col min="10505" max="10751" width="8.8984375" style="262"/>
    <col min="10752" max="10752" width="4.3984375" style="262" customWidth="1"/>
    <col min="10753" max="10753" width="30.3984375" style="262" customWidth="1"/>
    <col min="10754" max="10754" width="37.69921875" style="262" customWidth="1"/>
    <col min="10755" max="10755" width="14.59765625" style="262" bestFit="1" customWidth="1"/>
    <col min="10756" max="10756" width="10.69921875" style="262" customWidth="1"/>
    <col min="10757" max="10757" width="14.59765625" style="262" bestFit="1" customWidth="1"/>
    <col min="10758" max="10758" width="10.69921875" style="262" bestFit="1" customWidth="1"/>
    <col min="10759" max="10759" width="17.296875" style="262" customWidth="1"/>
    <col min="10760" max="10760" width="3.09765625" style="262" customWidth="1"/>
    <col min="10761" max="11007" width="8.8984375" style="262"/>
    <col min="11008" max="11008" width="4.3984375" style="262" customWidth="1"/>
    <col min="11009" max="11009" width="30.3984375" style="262" customWidth="1"/>
    <col min="11010" max="11010" width="37.69921875" style="262" customWidth="1"/>
    <col min="11011" max="11011" width="14.59765625" style="262" bestFit="1" customWidth="1"/>
    <col min="11012" max="11012" width="10.69921875" style="262" customWidth="1"/>
    <col min="11013" max="11013" width="14.59765625" style="262" bestFit="1" customWidth="1"/>
    <col min="11014" max="11014" width="10.69921875" style="262" bestFit="1" customWidth="1"/>
    <col min="11015" max="11015" width="17.296875" style="262" customWidth="1"/>
    <col min="11016" max="11016" width="3.09765625" style="262" customWidth="1"/>
    <col min="11017" max="11263" width="8.8984375" style="262"/>
    <col min="11264" max="11264" width="4.3984375" style="262" customWidth="1"/>
    <col min="11265" max="11265" width="30.3984375" style="262" customWidth="1"/>
    <col min="11266" max="11266" width="37.69921875" style="262" customWidth="1"/>
    <col min="11267" max="11267" width="14.59765625" style="262" bestFit="1" customWidth="1"/>
    <col min="11268" max="11268" width="10.69921875" style="262" customWidth="1"/>
    <col min="11269" max="11269" width="14.59765625" style="262" bestFit="1" customWidth="1"/>
    <col min="11270" max="11270" width="10.69921875" style="262" bestFit="1" customWidth="1"/>
    <col min="11271" max="11271" width="17.296875" style="262" customWidth="1"/>
    <col min="11272" max="11272" width="3.09765625" style="262" customWidth="1"/>
    <col min="11273" max="11519" width="8.8984375" style="262"/>
    <col min="11520" max="11520" width="4.3984375" style="262" customWidth="1"/>
    <col min="11521" max="11521" width="30.3984375" style="262" customWidth="1"/>
    <col min="11522" max="11522" width="37.69921875" style="262" customWidth="1"/>
    <col min="11523" max="11523" width="14.59765625" style="262" bestFit="1" customWidth="1"/>
    <col min="11524" max="11524" width="10.69921875" style="262" customWidth="1"/>
    <col min="11525" max="11525" width="14.59765625" style="262" bestFit="1" customWidth="1"/>
    <col min="11526" max="11526" width="10.69921875" style="262" bestFit="1" customWidth="1"/>
    <col min="11527" max="11527" width="17.296875" style="262" customWidth="1"/>
    <col min="11528" max="11528" width="3.09765625" style="262" customWidth="1"/>
    <col min="11529" max="11775" width="8.8984375" style="262"/>
    <col min="11776" max="11776" width="4.3984375" style="262" customWidth="1"/>
    <col min="11777" max="11777" width="30.3984375" style="262" customWidth="1"/>
    <col min="11778" max="11778" width="37.69921875" style="262" customWidth="1"/>
    <col min="11779" max="11779" width="14.59765625" style="262" bestFit="1" customWidth="1"/>
    <col min="11780" max="11780" width="10.69921875" style="262" customWidth="1"/>
    <col min="11781" max="11781" width="14.59765625" style="262" bestFit="1" customWidth="1"/>
    <col min="11782" max="11782" width="10.69921875" style="262" bestFit="1" customWidth="1"/>
    <col min="11783" max="11783" width="17.296875" style="262" customWidth="1"/>
    <col min="11784" max="11784" width="3.09765625" style="262" customWidth="1"/>
    <col min="11785" max="12031" width="8.8984375" style="262"/>
    <col min="12032" max="12032" width="4.3984375" style="262" customWidth="1"/>
    <col min="12033" max="12033" width="30.3984375" style="262" customWidth="1"/>
    <col min="12034" max="12034" width="37.69921875" style="262" customWidth="1"/>
    <col min="12035" max="12035" width="14.59765625" style="262" bestFit="1" customWidth="1"/>
    <col min="12036" max="12036" width="10.69921875" style="262" customWidth="1"/>
    <col min="12037" max="12037" width="14.59765625" style="262" bestFit="1" customWidth="1"/>
    <col min="12038" max="12038" width="10.69921875" style="262" bestFit="1" customWidth="1"/>
    <col min="12039" max="12039" width="17.296875" style="262" customWidth="1"/>
    <col min="12040" max="12040" width="3.09765625" style="262" customWidth="1"/>
    <col min="12041" max="12287" width="8.8984375" style="262"/>
    <col min="12288" max="12288" width="4.3984375" style="262" customWidth="1"/>
    <col min="12289" max="12289" width="30.3984375" style="262" customWidth="1"/>
    <col min="12290" max="12290" width="37.69921875" style="262" customWidth="1"/>
    <col min="12291" max="12291" width="14.59765625" style="262" bestFit="1" customWidth="1"/>
    <col min="12292" max="12292" width="10.69921875" style="262" customWidth="1"/>
    <col min="12293" max="12293" width="14.59765625" style="262" bestFit="1" customWidth="1"/>
    <col min="12294" max="12294" width="10.69921875" style="262" bestFit="1" customWidth="1"/>
    <col min="12295" max="12295" width="17.296875" style="262" customWidth="1"/>
    <col min="12296" max="12296" width="3.09765625" style="262" customWidth="1"/>
    <col min="12297" max="12543" width="8.8984375" style="262"/>
    <col min="12544" max="12544" width="4.3984375" style="262" customWidth="1"/>
    <col min="12545" max="12545" width="30.3984375" style="262" customWidth="1"/>
    <col min="12546" max="12546" width="37.69921875" style="262" customWidth="1"/>
    <col min="12547" max="12547" width="14.59765625" style="262" bestFit="1" customWidth="1"/>
    <col min="12548" max="12548" width="10.69921875" style="262" customWidth="1"/>
    <col min="12549" max="12549" width="14.59765625" style="262" bestFit="1" customWidth="1"/>
    <col min="12550" max="12550" width="10.69921875" style="262" bestFit="1" customWidth="1"/>
    <col min="12551" max="12551" width="17.296875" style="262" customWidth="1"/>
    <col min="12552" max="12552" width="3.09765625" style="262" customWidth="1"/>
    <col min="12553" max="12799" width="8.8984375" style="262"/>
    <col min="12800" max="12800" width="4.3984375" style="262" customWidth="1"/>
    <col min="12801" max="12801" width="30.3984375" style="262" customWidth="1"/>
    <col min="12802" max="12802" width="37.69921875" style="262" customWidth="1"/>
    <col min="12803" max="12803" width="14.59765625" style="262" bestFit="1" customWidth="1"/>
    <col min="12804" max="12804" width="10.69921875" style="262" customWidth="1"/>
    <col min="12805" max="12805" width="14.59765625" style="262" bestFit="1" customWidth="1"/>
    <col min="12806" max="12806" width="10.69921875" style="262" bestFit="1" customWidth="1"/>
    <col min="12807" max="12807" width="17.296875" style="262" customWidth="1"/>
    <col min="12808" max="12808" width="3.09765625" style="262" customWidth="1"/>
    <col min="12809" max="13055" width="8.8984375" style="262"/>
    <col min="13056" max="13056" width="4.3984375" style="262" customWidth="1"/>
    <col min="13057" max="13057" width="30.3984375" style="262" customWidth="1"/>
    <col min="13058" max="13058" width="37.69921875" style="262" customWidth="1"/>
    <col min="13059" max="13059" width="14.59765625" style="262" bestFit="1" customWidth="1"/>
    <col min="13060" max="13060" width="10.69921875" style="262" customWidth="1"/>
    <col min="13061" max="13061" width="14.59765625" style="262" bestFit="1" customWidth="1"/>
    <col min="13062" max="13062" width="10.69921875" style="262" bestFit="1" customWidth="1"/>
    <col min="13063" max="13063" width="17.296875" style="262" customWidth="1"/>
    <col min="13064" max="13064" width="3.09765625" style="262" customWidth="1"/>
    <col min="13065" max="13311" width="8.8984375" style="262"/>
    <col min="13312" max="13312" width="4.3984375" style="262" customWidth="1"/>
    <col min="13313" max="13313" width="30.3984375" style="262" customWidth="1"/>
    <col min="13314" max="13314" width="37.69921875" style="262" customWidth="1"/>
    <col min="13315" max="13315" width="14.59765625" style="262" bestFit="1" customWidth="1"/>
    <col min="13316" max="13316" width="10.69921875" style="262" customWidth="1"/>
    <col min="13317" max="13317" width="14.59765625" style="262" bestFit="1" customWidth="1"/>
    <col min="13318" max="13318" width="10.69921875" style="262" bestFit="1" customWidth="1"/>
    <col min="13319" max="13319" width="17.296875" style="262" customWidth="1"/>
    <col min="13320" max="13320" width="3.09765625" style="262" customWidth="1"/>
    <col min="13321" max="13567" width="8.8984375" style="262"/>
    <col min="13568" max="13568" width="4.3984375" style="262" customWidth="1"/>
    <col min="13569" max="13569" width="30.3984375" style="262" customWidth="1"/>
    <col min="13570" max="13570" width="37.69921875" style="262" customWidth="1"/>
    <col min="13571" max="13571" width="14.59765625" style="262" bestFit="1" customWidth="1"/>
    <col min="13572" max="13572" width="10.69921875" style="262" customWidth="1"/>
    <col min="13573" max="13573" width="14.59765625" style="262" bestFit="1" customWidth="1"/>
    <col min="13574" max="13574" width="10.69921875" style="262" bestFit="1" customWidth="1"/>
    <col min="13575" max="13575" width="17.296875" style="262" customWidth="1"/>
    <col min="13576" max="13576" width="3.09765625" style="262" customWidth="1"/>
    <col min="13577" max="13823" width="8.8984375" style="262"/>
    <col min="13824" max="13824" width="4.3984375" style="262" customWidth="1"/>
    <col min="13825" max="13825" width="30.3984375" style="262" customWidth="1"/>
    <col min="13826" max="13826" width="37.69921875" style="262" customWidth="1"/>
    <col min="13827" max="13827" width="14.59765625" style="262" bestFit="1" customWidth="1"/>
    <col min="13828" max="13828" width="10.69921875" style="262" customWidth="1"/>
    <col min="13829" max="13829" width="14.59765625" style="262" bestFit="1" customWidth="1"/>
    <col min="13830" max="13830" width="10.69921875" style="262" bestFit="1" customWidth="1"/>
    <col min="13831" max="13831" width="17.296875" style="262" customWidth="1"/>
    <col min="13832" max="13832" width="3.09765625" style="262" customWidth="1"/>
    <col min="13833" max="14079" width="8.8984375" style="262"/>
    <col min="14080" max="14080" width="4.3984375" style="262" customWidth="1"/>
    <col min="14081" max="14081" width="30.3984375" style="262" customWidth="1"/>
    <col min="14082" max="14082" width="37.69921875" style="262" customWidth="1"/>
    <col min="14083" max="14083" width="14.59765625" style="262" bestFit="1" customWidth="1"/>
    <col min="14084" max="14084" width="10.69921875" style="262" customWidth="1"/>
    <col min="14085" max="14085" width="14.59765625" style="262" bestFit="1" customWidth="1"/>
    <col min="14086" max="14086" width="10.69921875" style="262" bestFit="1" customWidth="1"/>
    <col min="14087" max="14087" width="17.296875" style="262" customWidth="1"/>
    <col min="14088" max="14088" width="3.09765625" style="262" customWidth="1"/>
    <col min="14089" max="14335" width="8.8984375" style="262"/>
    <col min="14336" max="14336" width="4.3984375" style="262" customWidth="1"/>
    <col min="14337" max="14337" width="30.3984375" style="262" customWidth="1"/>
    <col min="14338" max="14338" width="37.69921875" style="262" customWidth="1"/>
    <col min="14339" max="14339" width="14.59765625" style="262" bestFit="1" customWidth="1"/>
    <col min="14340" max="14340" width="10.69921875" style="262" customWidth="1"/>
    <col min="14341" max="14341" width="14.59765625" style="262" bestFit="1" customWidth="1"/>
    <col min="14342" max="14342" width="10.69921875" style="262" bestFit="1" customWidth="1"/>
    <col min="14343" max="14343" width="17.296875" style="262" customWidth="1"/>
    <col min="14344" max="14344" width="3.09765625" style="262" customWidth="1"/>
    <col min="14345" max="14591" width="8.8984375" style="262"/>
    <col min="14592" max="14592" width="4.3984375" style="262" customWidth="1"/>
    <col min="14593" max="14593" width="30.3984375" style="262" customWidth="1"/>
    <col min="14594" max="14594" width="37.69921875" style="262" customWidth="1"/>
    <col min="14595" max="14595" width="14.59765625" style="262" bestFit="1" customWidth="1"/>
    <col min="14596" max="14596" width="10.69921875" style="262" customWidth="1"/>
    <col min="14597" max="14597" width="14.59765625" style="262" bestFit="1" customWidth="1"/>
    <col min="14598" max="14598" width="10.69921875" style="262" bestFit="1" customWidth="1"/>
    <col min="14599" max="14599" width="17.296875" style="262" customWidth="1"/>
    <col min="14600" max="14600" width="3.09765625" style="262" customWidth="1"/>
    <col min="14601" max="14847" width="8.8984375" style="262"/>
    <col min="14848" max="14848" width="4.3984375" style="262" customWidth="1"/>
    <col min="14849" max="14849" width="30.3984375" style="262" customWidth="1"/>
    <col min="14850" max="14850" width="37.69921875" style="262" customWidth="1"/>
    <col min="14851" max="14851" width="14.59765625" style="262" bestFit="1" customWidth="1"/>
    <col min="14852" max="14852" width="10.69921875" style="262" customWidth="1"/>
    <col min="14853" max="14853" width="14.59765625" style="262" bestFit="1" customWidth="1"/>
    <col min="14854" max="14854" width="10.69921875" style="262" bestFit="1" customWidth="1"/>
    <col min="14855" max="14855" width="17.296875" style="262" customWidth="1"/>
    <col min="14856" max="14856" width="3.09765625" style="262" customWidth="1"/>
    <col min="14857" max="15103" width="8.8984375" style="262"/>
    <col min="15104" max="15104" width="4.3984375" style="262" customWidth="1"/>
    <col min="15105" max="15105" width="30.3984375" style="262" customWidth="1"/>
    <col min="15106" max="15106" width="37.69921875" style="262" customWidth="1"/>
    <col min="15107" max="15107" width="14.59765625" style="262" bestFit="1" customWidth="1"/>
    <col min="15108" max="15108" width="10.69921875" style="262" customWidth="1"/>
    <col min="15109" max="15109" width="14.59765625" style="262" bestFit="1" customWidth="1"/>
    <col min="15110" max="15110" width="10.69921875" style="262" bestFit="1" customWidth="1"/>
    <col min="15111" max="15111" width="17.296875" style="262" customWidth="1"/>
    <col min="15112" max="15112" width="3.09765625" style="262" customWidth="1"/>
    <col min="15113" max="15359" width="8.8984375" style="262"/>
    <col min="15360" max="15360" width="4.3984375" style="262" customWidth="1"/>
    <col min="15361" max="15361" width="30.3984375" style="262" customWidth="1"/>
    <col min="15362" max="15362" width="37.69921875" style="262" customWidth="1"/>
    <col min="15363" max="15363" width="14.59765625" style="262" bestFit="1" customWidth="1"/>
    <col min="15364" max="15364" width="10.69921875" style="262" customWidth="1"/>
    <col min="15365" max="15365" width="14.59765625" style="262" bestFit="1" customWidth="1"/>
    <col min="15366" max="15366" width="10.69921875" style="262" bestFit="1" customWidth="1"/>
    <col min="15367" max="15367" width="17.296875" style="262" customWidth="1"/>
    <col min="15368" max="15368" width="3.09765625" style="262" customWidth="1"/>
    <col min="15369" max="15615" width="8.8984375" style="262"/>
    <col min="15616" max="15616" width="4.3984375" style="262" customWidth="1"/>
    <col min="15617" max="15617" width="30.3984375" style="262" customWidth="1"/>
    <col min="15618" max="15618" width="37.69921875" style="262" customWidth="1"/>
    <col min="15619" max="15619" width="14.59765625" style="262" bestFit="1" customWidth="1"/>
    <col min="15620" max="15620" width="10.69921875" style="262" customWidth="1"/>
    <col min="15621" max="15621" width="14.59765625" style="262" bestFit="1" customWidth="1"/>
    <col min="15622" max="15622" width="10.69921875" style="262" bestFit="1" customWidth="1"/>
    <col min="15623" max="15623" width="17.296875" style="262" customWidth="1"/>
    <col min="15624" max="15624" width="3.09765625" style="262" customWidth="1"/>
    <col min="15625" max="15871" width="8.8984375" style="262"/>
    <col min="15872" max="15872" width="4.3984375" style="262" customWidth="1"/>
    <col min="15873" max="15873" width="30.3984375" style="262" customWidth="1"/>
    <col min="15874" max="15874" width="37.69921875" style="262" customWidth="1"/>
    <col min="15875" max="15875" width="14.59765625" style="262" bestFit="1" customWidth="1"/>
    <col min="15876" max="15876" width="10.69921875" style="262" customWidth="1"/>
    <col min="15877" max="15877" width="14.59765625" style="262" bestFit="1" customWidth="1"/>
    <col min="15878" max="15878" width="10.69921875" style="262" bestFit="1" customWidth="1"/>
    <col min="15879" max="15879" width="17.296875" style="262" customWidth="1"/>
    <col min="15880" max="15880" width="3.09765625" style="262" customWidth="1"/>
    <col min="15881" max="16127" width="8.8984375" style="262"/>
    <col min="16128" max="16128" width="4.3984375" style="262" customWidth="1"/>
    <col min="16129" max="16129" width="30.3984375" style="262" customWidth="1"/>
    <col min="16130" max="16130" width="37.69921875" style="262" customWidth="1"/>
    <col min="16131" max="16131" width="14.59765625" style="262" bestFit="1" customWidth="1"/>
    <col min="16132" max="16132" width="10.69921875" style="262" customWidth="1"/>
    <col min="16133" max="16133" width="14.59765625" style="262" bestFit="1" customWidth="1"/>
    <col min="16134" max="16134" width="10.69921875" style="262" bestFit="1" customWidth="1"/>
    <col min="16135" max="16135" width="17.296875" style="262" customWidth="1"/>
    <col min="16136" max="16136" width="3.09765625" style="262" customWidth="1"/>
    <col min="16137" max="16384" width="8.8984375" style="262"/>
  </cols>
  <sheetData>
    <row r="1" spans="1:7" x14ac:dyDescent="0.35">
      <c r="A1" s="505" t="s">
        <v>200</v>
      </c>
      <c r="B1" s="505"/>
      <c r="C1" s="505"/>
      <c r="D1" s="505"/>
      <c r="E1" s="505"/>
      <c r="F1" s="505"/>
    </row>
    <row r="2" spans="1:7" x14ac:dyDescent="0.35">
      <c r="B2" s="264" t="s">
        <v>1460</v>
      </c>
    </row>
    <row r="3" spans="1:7" x14ac:dyDescent="0.35">
      <c r="B3" s="264"/>
    </row>
    <row r="4" spans="1:7" x14ac:dyDescent="0.35">
      <c r="A4" s="267"/>
      <c r="C4" s="268" t="s">
        <v>201</v>
      </c>
      <c r="D4" s="268" t="s">
        <v>202</v>
      </c>
      <c r="E4" s="268" t="s">
        <v>203</v>
      </c>
      <c r="F4" s="314" t="s">
        <v>435</v>
      </c>
    </row>
    <row r="5" spans="1:7" x14ac:dyDescent="0.35">
      <c r="A5" s="267" t="s">
        <v>1259</v>
      </c>
      <c r="C5" s="277"/>
      <c r="D5" s="277"/>
      <c r="E5" s="277"/>
    </row>
    <row r="6" spans="1:7" x14ac:dyDescent="0.35">
      <c r="A6" s="262" t="s">
        <v>1461</v>
      </c>
      <c r="B6" s="262" t="s">
        <v>1462</v>
      </c>
      <c r="C6" s="279">
        <v>440</v>
      </c>
      <c r="D6" s="279">
        <v>88</v>
      </c>
      <c r="E6" s="279">
        <v>528</v>
      </c>
      <c r="F6" s="280">
        <v>108832</v>
      </c>
    </row>
    <row r="7" spans="1:7" x14ac:dyDescent="0.35">
      <c r="A7" s="262" t="s">
        <v>80</v>
      </c>
      <c r="B7" s="262" t="s">
        <v>81</v>
      </c>
      <c r="C7" s="279">
        <v>116</v>
      </c>
      <c r="D7" s="279">
        <v>0</v>
      </c>
      <c r="E7" s="279">
        <v>116</v>
      </c>
      <c r="F7" s="280" t="s">
        <v>52</v>
      </c>
    </row>
    <row r="8" spans="1:7" x14ac:dyDescent="0.35">
      <c r="C8" s="276">
        <f>SUM(C6:C7)</f>
        <v>556</v>
      </c>
      <c r="D8" s="276">
        <f>SUM(D6:D7)</f>
        <v>88</v>
      </c>
      <c r="E8" s="276">
        <f>SUM(E6:E7)</f>
        <v>644</v>
      </c>
      <c r="G8" s="273"/>
    </row>
    <row r="9" spans="1:7" x14ac:dyDescent="0.35">
      <c r="C9" s="286"/>
      <c r="D9" s="286"/>
      <c r="E9" s="286"/>
      <c r="G9" s="273"/>
    </row>
    <row r="10" spans="1:7" x14ac:dyDescent="0.35">
      <c r="A10" s="267" t="s">
        <v>1273</v>
      </c>
      <c r="C10" s="277"/>
      <c r="D10" s="277"/>
      <c r="E10" s="277"/>
    </row>
    <row r="11" spans="1:7" x14ac:dyDescent="0.35">
      <c r="A11" s="270" t="s">
        <v>30</v>
      </c>
      <c r="B11" s="262" t="s">
        <v>1463</v>
      </c>
      <c r="C11" s="277">
        <v>10</v>
      </c>
      <c r="D11" s="277">
        <v>2</v>
      </c>
      <c r="E11" s="277">
        <v>12</v>
      </c>
      <c r="F11" s="266" t="s">
        <v>5</v>
      </c>
    </row>
    <row r="12" spans="1:7" x14ac:dyDescent="0.35">
      <c r="A12" s="283"/>
      <c r="B12" s="284"/>
      <c r="C12" s="276">
        <f>SUM(C11:C11)</f>
        <v>10</v>
      </c>
      <c r="D12" s="276">
        <f>SUM(D11:D11)</f>
        <v>2</v>
      </c>
      <c r="E12" s="276">
        <f>SUM(E11:E11)</f>
        <v>12</v>
      </c>
      <c r="F12" s="285"/>
    </row>
    <row r="13" spans="1:7" x14ac:dyDescent="0.35">
      <c r="A13" s="288"/>
      <c r="B13" s="283"/>
      <c r="C13" s="286"/>
      <c r="D13" s="286"/>
      <c r="E13" s="286"/>
      <c r="G13" s="273"/>
    </row>
    <row r="14" spans="1:7" x14ac:dyDescent="0.35">
      <c r="A14" s="292" t="s">
        <v>1291</v>
      </c>
      <c r="B14" s="283"/>
      <c r="C14" s="286"/>
      <c r="D14" s="286"/>
      <c r="E14" s="286"/>
    </row>
    <row r="15" spans="1:7" x14ac:dyDescent="0.35">
      <c r="A15" s="288" t="s">
        <v>1464</v>
      </c>
      <c r="B15" s="282" t="s">
        <v>1465</v>
      </c>
      <c r="C15" s="286">
        <v>2120</v>
      </c>
      <c r="D15" s="286">
        <v>424</v>
      </c>
      <c r="E15" s="286">
        <v>2544</v>
      </c>
      <c r="F15" s="266">
        <v>108828</v>
      </c>
    </row>
    <row r="16" spans="1:7" x14ac:dyDescent="0.35">
      <c r="A16" s="288"/>
      <c r="B16" s="283"/>
      <c r="C16" s="276">
        <f>SUM(C15:C15)</f>
        <v>2120</v>
      </c>
      <c r="D16" s="276">
        <f>SUM(D15:D15)</f>
        <v>424</v>
      </c>
      <c r="E16" s="276">
        <f>SUM(E15:E15)</f>
        <v>2544</v>
      </c>
    </row>
    <row r="17" spans="1:6" x14ac:dyDescent="0.35">
      <c r="A17" s="267"/>
      <c r="B17" s="284"/>
      <c r="C17" s="286"/>
      <c r="D17" s="286"/>
      <c r="E17" s="286"/>
    </row>
    <row r="18" spans="1:6" x14ac:dyDescent="0.35">
      <c r="A18" s="267" t="s">
        <v>1374</v>
      </c>
      <c r="B18" s="284"/>
      <c r="C18" s="286"/>
      <c r="D18" s="286"/>
      <c r="E18" s="286"/>
    </row>
    <row r="19" spans="1:6" x14ac:dyDescent="0.35">
      <c r="A19" s="270" t="s">
        <v>231</v>
      </c>
      <c r="B19" s="283" t="s">
        <v>1466</v>
      </c>
      <c r="C19" s="286">
        <v>275</v>
      </c>
      <c r="D19" s="286"/>
      <c r="E19" s="286">
        <v>275</v>
      </c>
      <c r="F19" s="266">
        <v>108829</v>
      </c>
    </row>
    <row r="20" spans="1:6" x14ac:dyDescent="0.35">
      <c r="A20" s="267"/>
      <c r="B20" s="284"/>
      <c r="C20" s="276">
        <f>SUM(C19:C19)</f>
        <v>275</v>
      </c>
      <c r="D20" s="276">
        <f>SUM(D19:D19)</f>
        <v>0</v>
      </c>
      <c r="E20" s="276">
        <f>SUM(E19:E19)</f>
        <v>275</v>
      </c>
    </row>
    <row r="21" spans="1:6" x14ac:dyDescent="0.35">
      <c r="A21" s="267"/>
      <c r="B21" s="284"/>
      <c r="C21" s="286"/>
      <c r="D21" s="286"/>
      <c r="E21" s="286"/>
    </row>
    <row r="22" spans="1:6" x14ac:dyDescent="0.35">
      <c r="A22" s="267" t="s">
        <v>1296</v>
      </c>
      <c r="C22" s="286"/>
      <c r="D22" s="286"/>
      <c r="E22" s="286"/>
    </row>
    <row r="23" spans="1:6" x14ac:dyDescent="0.35">
      <c r="A23" s="297" t="s">
        <v>90</v>
      </c>
      <c r="B23" s="298" t="s">
        <v>245</v>
      </c>
      <c r="C23" s="296">
        <v>12342.6</v>
      </c>
      <c r="D23" s="296"/>
      <c r="E23" s="296">
        <v>12342.6</v>
      </c>
      <c r="F23" s="266" t="s">
        <v>92</v>
      </c>
    </row>
    <row r="24" spans="1:6" x14ac:dyDescent="0.35">
      <c r="A24" s="297" t="s">
        <v>93</v>
      </c>
      <c r="B24" s="298" t="s">
        <v>246</v>
      </c>
      <c r="C24" s="296">
        <v>3481.23</v>
      </c>
      <c r="D24" s="296"/>
      <c r="E24" s="296">
        <v>3481.23</v>
      </c>
      <c r="F24" s="266">
        <v>108830</v>
      </c>
    </row>
    <row r="25" spans="1:6" x14ac:dyDescent="0.35">
      <c r="A25" s="297" t="s">
        <v>95</v>
      </c>
      <c r="B25" s="298" t="s">
        <v>247</v>
      </c>
      <c r="C25" s="296">
        <v>4505.03</v>
      </c>
      <c r="D25" s="296"/>
      <c r="E25" s="296">
        <v>4505.03</v>
      </c>
      <c r="F25" s="266">
        <v>108831</v>
      </c>
    </row>
    <row r="26" spans="1:6" x14ac:dyDescent="0.35">
      <c r="C26" s="276">
        <f>SUM(C23:C25)</f>
        <v>20328.86</v>
      </c>
      <c r="D26" s="276">
        <v>0</v>
      </c>
      <c r="E26" s="276">
        <f>SUM(E23:E25)</f>
        <v>20328.86</v>
      </c>
    </row>
    <row r="27" spans="1:6" x14ac:dyDescent="0.35">
      <c r="C27" s="286"/>
      <c r="D27" s="286"/>
      <c r="E27" s="286"/>
    </row>
    <row r="28" spans="1:6" x14ac:dyDescent="0.35">
      <c r="B28" s="301" t="s">
        <v>75</v>
      </c>
      <c r="C28" s="276">
        <f>+C8+C12+C16+C20+C26</f>
        <v>23289.86</v>
      </c>
      <c r="D28" s="276">
        <f>+D8+D12+D16+D20+D26</f>
        <v>514</v>
      </c>
      <c r="E28" s="276">
        <f>+E8+E12+E16+E20+E26</f>
        <v>23803.86</v>
      </c>
    </row>
    <row r="29" spans="1:6" x14ac:dyDescent="0.35">
      <c r="B29" s="302"/>
      <c r="C29" s="286"/>
      <c r="D29" s="286"/>
      <c r="E29" s="286"/>
    </row>
    <row r="30" spans="1:6" x14ac:dyDescent="0.35">
      <c r="B30" s="302"/>
      <c r="C30" s="286"/>
      <c r="D30" s="286"/>
      <c r="E30" s="286"/>
    </row>
    <row r="31" spans="1:6" x14ac:dyDescent="0.35">
      <c r="A31" s="303"/>
      <c r="B31" s="305"/>
      <c r="C31" s="278"/>
    </row>
    <row r="32" spans="1:6" x14ac:dyDescent="0.35">
      <c r="A32" s="306"/>
    </row>
  </sheetData>
  <mergeCells count="1">
    <mergeCell ref="A1:F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22" workbookViewId="0">
      <selection activeCell="D31" sqref="D31"/>
    </sheetView>
  </sheetViews>
  <sheetFormatPr defaultRowHeight="12.7" x14ac:dyDescent="0.25"/>
  <cols>
    <col min="1" max="1" width="30.3984375" style="2" customWidth="1"/>
    <col min="2" max="2" width="49.296875" style="2" customWidth="1"/>
    <col min="3" max="3" width="14.59765625" style="4" bestFit="1" customWidth="1"/>
    <col min="4" max="4" width="13.69921875" style="4" customWidth="1"/>
    <col min="5" max="5" width="14.59765625" style="4" bestFit="1" customWidth="1"/>
    <col min="6" max="6" width="10.69921875" style="5" bestFit="1" customWidth="1"/>
    <col min="7" max="7" width="17.296875" style="1" customWidth="1"/>
    <col min="8" max="8" width="3.09765625" style="2" customWidth="1"/>
    <col min="9" max="255" width="8.8984375" style="2"/>
    <col min="256" max="256" width="4.3984375" style="2" customWidth="1"/>
    <col min="257" max="257" width="30.3984375" style="2" customWidth="1"/>
    <col min="258" max="258" width="49.296875" style="2" customWidth="1"/>
    <col min="259" max="259" width="14.59765625" style="2" bestFit="1" customWidth="1"/>
    <col min="260" max="260" width="13.69921875" style="2" customWidth="1"/>
    <col min="261" max="261" width="14.59765625" style="2" bestFit="1" customWidth="1"/>
    <col min="262" max="262" width="10.69921875" style="2" bestFit="1" customWidth="1"/>
    <col min="263" max="263" width="17.296875" style="2" customWidth="1"/>
    <col min="264" max="264" width="3.09765625" style="2" customWidth="1"/>
    <col min="265" max="511" width="8.8984375" style="2"/>
    <col min="512" max="512" width="4.3984375" style="2" customWidth="1"/>
    <col min="513" max="513" width="30.3984375" style="2" customWidth="1"/>
    <col min="514" max="514" width="49.296875" style="2" customWidth="1"/>
    <col min="515" max="515" width="14.59765625" style="2" bestFit="1" customWidth="1"/>
    <col min="516" max="516" width="13.69921875" style="2" customWidth="1"/>
    <col min="517" max="517" width="14.59765625" style="2" bestFit="1" customWidth="1"/>
    <col min="518" max="518" width="10.69921875" style="2" bestFit="1" customWidth="1"/>
    <col min="519" max="519" width="17.296875" style="2" customWidth="1"/>
    <col min="520" max="520" width="3.09765625" style="2" customWidth="1"/>
    <col min="521" max="767" width="8.8984375" style="2"/>
    <col min="768" max="768" width="4.3984375" style="2" customWidth="1"/>
    <col min="769" max="769" width="30.3984375" style="2" customWidth="1"/>
    <col min="770" max="770" width="49.296875" style="2" customWidth="1"/>
    <col min="771" max="771" width="14.59765625" style="2" bestFit="1" customWidth="1"/>
    <col min="772" max="772" width="13.69921875" style="2" customWidth="1"/>
    <col min="773" max="773" width="14.59765625" style="2" bestFit="1" customWidth="1"/>
    <col min="774" max="774" width="10.69921875" style="2" bestFit="1" customWidth="1"/>
    <col min="775" max="775" width="17.296875" style="2" customWidth="1"/>
    <col min="776" max="776" width="3.09765625" style="2" customWidth="1"/>
    <col min="777" max="1023" width="8.8984375" style="2"/>
    <col min="1024" max="1024" width="4.3984375" style="2" customWidth="1"/>
    <col min="1025" max="1025" width="30.3984375" style="2" customWidth="1"/>
    <col min="1026" max="1026" width="49.296875" style="2" customWidth="1"/>
    <col min="1027" max="1027" width="14.59765625" style="2" bestFit="1" customWidth="1"/>
    <col min="1028" max="1028" width="13.69921875" style="2" customWidth="1"/>
    <col min="1029" max="1029" width="14.59765625" style="2" bestFit="1" customWidth="1"/>
    <col min="1030" max="1030" width="10.69921875" style="2" bestFit="1" customWidth="1"/>
    <col min="1031" max="1031" width="17.296875" style="2" customWidth="1"/>
    <col min="1032" max="1032" width="3.09765625" style="2" customWidth="1"/>
    <col min="1033" max="1279" width="8.8984375" style="2"/>
    <col min="1280" max="1280" width="4.3984375" style="2" customWidth="1"/>
    <col min="1281" max="1281" width="30.3984375" style="2" customWidth="1"/>
    <col min="1282" max="1282" width="49.296875" style="2" customWidth="1"/>
    <col min="1283" max="1283" width="14.59765625" style="2" bestFit="1" customWidth="1"/>
    <col min="1284" max="1284" width="13.69921875" style="2" customWidth="1"/>
    <col min="1285" max="1285" width="14.59765625" style="2" bestFit="1" customWidth="1"/>
    <col min="1286" max="1286" width="10.69921875" style="2" bestFit="1" customWidth="1"/>
    <col min="1287" max="1287" width="17.296875" style="2" customWidth="1"/>
    <col min="1288" max="1288" width="3.09765625" style="2" customWidth="1"/>
    <col min="1289" max="1535" width="8.8984375" style="2"/>
    <col min="1536" max="1536" width="4.3984375" style="2" customWidth="1"/>
    <col min="1537" max="1537" width="30.3984375" style="2" customWidth="1"/>
    <col min="1538" max="1538" width="49.296875" style="2" customWidth="1"/>
    <col min="1539" max="1539" width="14.59765625" style="2" bestFit="1" customWidth="1"/>
    <col min="1540" max="1540" width="13.69921875" style="2" customWidth="1"/>
    <col min="1541" max="1541" width="14.59765625" style="2" bestFit="1" customWidth="1"/>
    <col min="1542" max="1542" width="10.69921875" style="2" bestFit="1" customWidth="1"/>
    <col min="1543" max="1543" width="17.296875" style="2" customWidth="1"/>
    <col min="1544" max="1544" width="3.09765625" style="2" customWidth="1"/>
    <col min="1545" max="1791" width="8.8984375" style="2"/>
    <col min="1792" max="1792" width="4.3984375" style="2" customWidth="1"/>
    <col min="1793" max="1793" width="30.3984375" style="2" customWidth="1"/>
    <col min="1794" max="1794" width="49.296875" style="2" customWidth="1"/>
    <col min="1795" max="1795" width="14.59765625" style="2" bestFit="1" customWidth="1"/>
    <col min="1796" max="1796" width="13.69921875" style="2" customWidth="1"/>
    <col min="1797" max="1797" width="14.59765625" style="2" bestFit="1" customWidth="1"/>
    <col min="1798" max="1798" width="10.69921875" style="2" bestFit="1" customWidth="1"/>
    <col min="1799" max="1799" width="17.296875" style="2" customWidth="1"/>
    <col min="1800" max="1800" width="3.09765625" style="2" customWidth="1"/>
    <col min="1801" max="2047" width="8.8984375" style="2"/>
    <col min="2048" max="2048" width="4.3984375" style="2" customWidth="1"/>
    <col min="2049" max="2049" width="30.3984375" style="2" customWidth="1"/>
    <col min="2050" max="2050" width="49.296875" style="2" customWidth="1"/>
    <col min="2051" max="2051" width="14.59765625" style="2" bestFit="1" customWidth="1"/>
    <col min="2052" max="2052" width="13.69921875" style="2" customWidth="1"/>
    <col min="2053" max="2053" width="14.59765625" style="2" bestFit="1" customWidth="1"/>
    <col min="2054" max="2054" width="10.69921875" style="2" bestFit="1" customWidth="1"/>
    <col min="2055" max="2055" width="17.296875" style="2" customWidth="1"/>
    <col min="2056" max="2056" width="3.09765625" style="2" customWidth="1"/>
    <col min="2057" max="2303" width="8.8984375" style="2"/>
    <col min="2304" max="2304" width="4.3984375" style="2" customWidth="1"/>
    <col min="2305" max="2305" width="30.3984375" style="2" customWidth="1"/>
    <col min="2306" max="2306" width="49.296875" style="2" customWidth="1"/>
    <col min="2307" max="2307" width="14.59765625" style="2" bestFit="1" customWidth="1"/>
    <col min="2308" max="2308" width="13.69921875" style="2" customWidth="1"/>
    <col min="2309" max="2309" width="14.59765625" style="2" bestFit="1" customWidth="1"/>
    <col min="2310" max="2310" width="10.69921875" style="2" bestFit="1" customWidth="1"/>
    <col min="2311" max="2311" width="17.296875" style="2" customWidth="1"/>
    <col min="2312" max="2312" width="3.09765625" style="2" customWidth="1"/>
    <col min="2313" max="2559" width="8.8984375" style="2"/>
    <col min="2560" max="2560" width="4.3984375" style="2" customWidth="1"/>
    <col min="2561" max="2561" width="30.3984375" style="2" customWidth="1"/>
    <col min="2562" max="2562" width="49.296875" style="2" customWidth="1"/>
    <col min="2563" max="2563" width="14.59765625" style="2" bestFit="1" customWidth="1"/>
    <col min="2564" max="2564" width="13.69921875" style="2" customWidth="1"/>
    <col min="2565" max="2565" width="14.59765625" style="2" bestFit="1" customWidth="1"/>
    <col min="2566" max="2566" width="10.69921875" style="2" bestFit="1" customWidth="1"/>
    <col min="2567" max="2567" width="17.296875" style="2" customWidth="1"/>
    <col min="2568" max="2568" width="3.09765625" style="2" customWidth="1"/>
    <col min="2569" max="2815" width="8.8984375" style="2"/>
    <col min="2816" max="2816" width="4.3984375" style="2" customWidth="1"/>
    <col min="2817" max="2817" width="30.3984375" style="2" customWidth="1"/>
    <col min="2818" max="2818" width="49.296875" style="2" customWidth="1"/>
    <col min="2819" max="2819" width="14.59765625" style="2" bestFit="1" customWidth="1"/>
    <col min="2820" max="2820" width="13.69921875" style="2" customWidth="1"/>
    <col min="2821" max="2821" width="14.59765625" style="2" bestFit="1" customWidth="1"/>
    <col min="2822" max="2822" width="10.69921875" style="2" bestFit="1" customWidth="1"/>
    <col min="2823" max="2823" width="17.296875" style="2" customWidth="1"/>
    <col min="2824" max="2824" width="3.09765625" style="2" customWidth="1"/>
    <col min="2825" max="3071" width="8.8984375" style="2"/>
    <col min="3072" max="3072" width="4.3984375" style="2" customWidth="1"/>
    <col min="3073" max="3073" width="30.3984375" style="2" customWidth="1"/>
    <col min="3074" max="3074" width="49.296875" style="2" customWidth="1"/>
    <col min="3075" max="3075" width="14.59765625" style="2" bestFit="1" customWidth="1"/>
    <col min="3076" max="3076" width="13.69921875" style="2" customWidth="1"/>
    <col min="3077" max="3077" width="14.59765625" style="2" bestFit="1" customWidth="1"/>
    <col min="3078" max="3078" width="10.69921875" style="2" bestFit="1" customWidth="1"/>
    <col min="3079" max="3079" width="17.296875" style="2" customWidth="1"/>
    <col min="3080" max="3080" width="3.09765625" style="2" customWidth="1"/>
    <col min="3081" max="3327" width="8.8984375" style="2"/>
    <col min="3328" max="3328" width="4.3984375" style="2" customWidth="1"/>
    <col min="3329" max="3329" width="30.3984375" style="2" customWidth="1"/>
    <col min="3330" max="3330" width="49.296875" style="2" customWidth="1"/>
    <col min="3331" max="3331" width="14.59765625" style="2" bestFit="1" customWidth="1"/>
    <col min="3332" max="3332" width="13.69921875" style="2" customWidth="1"/>
    <col min="3333" max="3333" width="14.59765625" style="2" bestFit="1" customWidth="1"/>
    <col min="3334" max="3334" width="10.69921875" style="2" bestFit="1" customWidth="1"/>
    <col min="3335" max="3335" width="17.296875" style="2" customWidth="1"/>
    <col min="3336" max="3336" width="3.09765625" style="2" customWidth="1"/>
    <col min="3337" max="3583" width="8.8984375" style="2"/>
    <col min="3584" max="3584" width="4.3984375" style="2" customWidth="1"/>
    <col min="3585" max="3585" width="30.3984375" style="2" customWidth="1"/>
    <col min="3586" max="3586" width="49.296875" style="2" customWidth="1"/>
    <col min="3587" max="3587" width="14.59765625" style="2" bestFit="1" customWidth="1"/>
    <col min="3588" max="3588" width="13.69921875" style="2" customWidth="1"/>
    <col min="3589" max="3589" width="14.59765625" style="2" bestFit="1" customWidth="1"/>
    <col min="3590" max="3590" width="10.69921875" style="2" bestFit="1" customWidth="1"/>
    <col min="3591" max="3591" width="17.296875" style="2" customWidth="1"/>
    <col min="3592" max="3592" width="3.09765625" style="2" customWidth="1"/>
    <col min="3593" max="3839" width="8.8984375" style="2"/>
    <col min="3840" max="3840" width="4.3984375" style="2" customWidth="1"/>
    <col min="3841" max="3841" width="30.3984375" style="2" customWidth="1"/>
    <col min="3842" max="3842" width="49.296875" style="2" customWidth="1"/>
    <col min="3843" max="3843" width="14.59765625" style="2" bestFit="1" customWidth="1"/>
    <col min="3844" max="3844" width="13.69921875" style="2" customWidth="1"/>
    <col min="3845" max="3845" width="14.59765625" style="2" bestFit="1" customWidth="1"/>
    <col min="3846" max="3846" width="10.69921875" style="2" bestFit="1" customWidth="1"/>
    <col min="3847" max="3847" width="17.296875" style="2" customWidth="1"/>
    <col min="3848" max="3848" width="3.09765625" style="2" customWidth="1"/>
    <col min="3849" max="4095" width="8.8984375" style="2"/>
    <col min="4096" max="4096" width="4.3984375" style="2" customWidth="1"/>
    <col min="4097" max="4097" width="30.3984375" style="2" customWidth="1"/>
    <col min="4098" max="4098" width="49.296875" style="2" customWidth="1"/>
    <col min="4099" max="4099" width="14.59765625" style="2" bestFit="1" customWidth="1"/>
    <col min="4100" max="4100" width="13.69921875" style="2" customWidth="1"/>
    <col min="4101" max="4101" width="14.59765625" style="2" bestFit="1" customWidth="1"/>
    <col min="4102" max="4102" width="10.69921875" style="2" bestFit="1" customWidth="1"/>
    <col min="4103" max="4103" width="17.296875" style="2" customWidth="1"/>
    <col min="4104" max="4104" width="3.09765625" style="2" customWidth="1"/>
    <col min="4105" max="4351" width="8.8984375" style="2"/>
    <col min="4352" max="4352" width="4.3984375" style="2" customWidth="1"/>
    <col min="4353" max="4353" width="30.3984375" style="2" customWidth="1"/>
    <col min="4354" max="4354" width="49.296875" style="2" customWidth="1"/>
    <col min="4355" max="4355" width="14.59765625" style="2" bestFit="1" customWidth="1"/>
    <col min="4356" max="4356" width="13.69921875" style="2" customWidth="1"/>
    <col min="4357" max="4357" width="14.59765625" style="2" bestFit="1" customWidth="1"/>
    <col min="4358" max="4358" width="10.69921875" style="2" bestFit="1" customWidth="1"/>
    <col min="4359" max="4359" width="17.296875" style="2" customWidth="1"/>
    <col min="4360" max="4360" width="3.09765625" style="2" customWidth="1"/>
    <col min="4361" max="4607" width="8.8984375" style="2"/>
    <col min="4608" max="4608" width="4.3984375" style="2" customWidth="1"/>
    <col min="4609" max="4609" width="30.3984375" style="2" customWidth="1"/>
    <col min="4610" max="4610" width="49.296875" style="2" customWidth="1"/>
    <col min="4611" max="4611" width="14.59765625" style="2" bestFit="1" customWidth="1"/>
    <col min="4612" max="4612" width="13.69921875" style="2" customWidth="1"/>
    <col min="4613" max="4613" width="14.59765625" style="2" bestFit="1" customWidth="1"/>
    <col min="4614" max="4614" width="10.69921875" style="2" bestFit="1" customWidth="1"/>
    <col min="4615" max="4615" width="17.296875" style="2" customWidth="1"/>
    <col min="4616" max="4616" width="3.09765625" style="2" customWidth="1"/>
    <col min="4617" max="4863" width="8.8984375" style="2"/>
    <col min="4864" max="4864" width="4.3984375" style="2" customWidth="1"/>
    <col min="4865" max="4865" width="30.3984375" style="2" customWidth="1"/>
    <col min="4866" max="4866" width="49.296875" style="2" customWidth="1"/>
    <col min="4867" max="4867" width="14.59765625" style="2" bestFit="1" customWidth="1"/>
    <col min="4868" max="4868" width="13.69921875" style="2" customWidth="1"/>
    <col min="4869" max="4869" width="14.59765625" style="2" bestFit="1" customWidth="1"/>
    <col min="4870" max="4870" width="10.69921875" style="2" bestFit="1" customWidth="1"/>
    <col min="4871" max="4871" width="17.296875" style="2" customWidth="1"/>
    <col min="4872" max="4872" width="3.09765625" style="2" customWidth="1"/>
    <col min="4873" max="5119" width="8.8984375" style="2"/>
    <col min="5120" max="5120" width="4.3984375" style="2" customWidth="1"/>
    <col min="5121" max="5121" width="30.3984375" style="2" customWidth="1"/>
    <col min="5122" max="5122" width="49.296875" style="2" customWidth="1"/>
    <col min="5123" max="5123" width="14.59765625" style="2" bestFit="1" customWidth="1"/>
    <col min="5124" max="5124" width="13.69921875" style="2" customWidth="1"/>
    <col min="5125" max="5125" width="14.59765625" style="2" bestFit="1" customWidth="1"/>
    <col min="5126" max="5126" width="10.69921875" style="2" bestFit="1" customWidth="1"/>
    <col min="5127" max="5127" width="17.296875" style="2" customWidth="1"/>
    <col min="5128" max="5128" width="3.09765625" style="2" customWidth="1"/>
    <col min="5129" max="5375" width="8.8984375" style="2"/>
    <col min="5376" max="5376" width="4.3984375" style="2" customWidth="1"/>
    <col min="5377" max="5377" width="30.3984375" style="2" customWidth="1"/>
    <col min="5378" max="5378" width="49.296875" style="2" customWidth="1"/>
    <col min="5379" max="5379" width="14.59765625" style="2" bestFit="1" customWidth="1"/>
    <col min="5380" max="5380" width="13.69921875" style="2" customWidth="1"/>
    <col min="5381" max="5381" width="14.59765625" style="2" bestFit="1" customWidth="1"/>
    <col min="5382" max="5382" width="10.69921875" style="2" bestFit="1" customWidth="1"/>
    <col min="5383" max="5383" width="17.296875" style="2" customWidth="1"/>
    <col min="5384" max="5384" width="3.09765625" style="2" customWidth="1"/>
    <col min="5385" max="5631" width="8.8984375" style="2"/>
    <col min="5632" max="5632" width="4.3984375" style="2" customWidth="1"/>
    <col min="5633" max="5633" width="30.3984375" style="2" customWidth="1"/>
    <col min="5634" max="5634" width="49.296875" style="2" customWidth="1"/>
    <col min="5635" max="5635" width="14.59765625" style="2" bestFit="1" customWidth="1"/>
    <col min="5636" max="5636" width="13.69921875" style="2" customWidth="1"/>
    <col min="5637" max="5637" width="14.59765625" style="2" bestFit="1" customWidth="1"/>
    <col min="5638" max="5638" width="10.69921875" style="2" bestFit="1" customWidth="1"/>
    <col min="5639" max="5639" width="17.296875" style="2" customWidth="1"/>
    <col min="5640" max="5640" width="3.09765625" style="2" customWidth="1"/>
    <col min="5641" max="5887" width="8.8984375" style="2"/>
    <col min="5888" max="5888" width="4.3984375" style="2" customWidth="1"/>
    <col min="5889" max="5889" width="30.3984375" style="2" customWidth="1"/>
    <col min="5890" max="5890" width="49.296875" style="2" customWidth="1"/>
    <col min="5891" max="5891" width="14.59765625" style="2" bestFit="1" customWidth="1"/>
    <col min="5892" max="5892" width="13.69921875" style="2" customWidth="1"/>
    <col min="5893" max="5893" width="14.59765625" style="2" bestFit="1" customWidth="1"/>
    <col min="5894" max="5894" width="10.69921875" style="2" bestFit="1" customWidth="1"/>
    <col min="5895" max="5895" width="17.296875" style="2" customWidth="1"/>
    <col min="5896" max="5896" width="3.09765625" style="2" customWidth="1"/>
    <col min="5897" max="6143" width="8.8984375" style="2"/>
    <col min="6144" max="6144" width="4.3984375" style="2" customWidth="1"/>
    <col min="6145" max="6145" width="30.3984375" style="2" customWidth="1"/>
    <col min="6146" max="6146" width="49.296875" style="2" customWidth="1"/>
    <col min="6147" max="6147" width="14.59765625" style="2" bestFit="1" customWidth="1"/>
    <col min="6148" max="6148" width="13.69921875" style="2" customWidth="1"/>
    <col min="6149" max="6149" width="14.59765625" style="2" bestFit="1" customWidth="1"/>
    <col min="6150" max="6150" width="10.69921875" style="2" bestFit="1" customWidth="1"/>
    <col min="6151" max="6151" width="17.296875" style="2" customWidth="1"/>
    <col min="6152" max="6152" width="3.09765625" style="2" customWidth="1"/>
    <col min="6153" max="6399" width="8.8984375" style="2"/>
    <col min="6400" max="6400" width="4.3984375" style="2" customWidth="1"/>
    <col min="6401" max="6401" width="30.3984375" style="2" customWidth="1"/>
    <col min="6402" max="6402" width="49.296875" style="2" customWidth="1"/>
    <col min="6403" max="6403" width="14.59765625" style="2" bestFit="1" customWidth="1"/>
    <col min="6404" max="6404" width="13.69921875" style="2" customWidth="1"/>
    <col min="6405" max="6405" width="14.59765625" style="2" bestFit="1" customWidth="1"/>
    <col min="6406" max="6406" width="10.69921875" style="2" bestFit="1" customWidth="1"/>
    <col min="6407" max="6407" width="17.296875" style="2" customWidth="1"/>
    <col min="6408" max="6408" width="3.09765625" style="2" customWidth="1"/>
    <col min="6409" max="6655" width="8.8984375" style="2"/>
    <col min="6656" max="6656" width="4.3984375" style="2" customWidth="1"/>
    <col min="6657" max="6657" width="30.3984375" style="2" customWidth="1"/>
    <col min="6658" max="6658" width="49.296875" style="2" customWidth="1"/>
    <col min="6659" max="6659" width="14.59765625" style="2" bestFit="1" customWidth="1"/>
    <col min="6660" max="6660" width="13.69921875" style="2" customWidth="1"/>
    <col min="6661" max="6661" width="14.59765625" style="2" bestFit="1" customWidth="1"/>
    <col min="6662" max="6662" width="10.69921875" style="2" bestFit="1" customWidth="1"/>
    <col min="6663" max="6663" width="17.296875" style="2" customWidth="1"/>
    <col min="6664" max="6664" width="3.09765625" style="2" customWidth="1"/>
    <col min="6665" max="6911" width="8.8984375" style="2"/>
    <col min="6912" max="6912" width="4.3984375" style="2" customWidth="1"/>
    <col min="6913" max="6913" width="30.3984375" style="2" customWidth="1"/>
    <col min="6914" max="6914" width="49.296875" style="2" customWidth="1"/>
    <col min="6915" max="6915" width="14.59765625" style="2" bestFit="1" customWidth="1"/>
    <col min="6916" max="6916" width="13.69921875" style="2" customWidth="1"/>
    <col min="6917" max="6917" width="14.59765625" style="2" bestFit="1" customWidth="1"/>
    <col min="6918" max="6918" width="10.69921875" style="2" bestFit="1" customWidth="1"/>
    <col min="6919" max="6919" width="17.296875" style="2" customWidth="1"/>
    <col min="6920" max="6920" width="3.09765625" style="2" customWidth="1"/>
    <col min="6921" max="7167" width="8.8984375" style="2"/>
    <col min="7168" max="7168" width="4.3984375" style="2" customWidth="1"/>
    <col min="7169" max="7169" width="30.3984375" style="2" customWidth="1"/>
    <col min="7170" max="7170" width="49.296875" style="2" customWidth="1"/>
    <col min="7171" max="7171" width="14.59765625" style="2" bestFit="1" customWidth="1"/>
    <col min="7172" max="7172" width="13.69921875" style="2" customWidth="1"/>
    <col min="7173" max="7173" width="14.59765625" style="2" bestFit="1" customWidth="1"/>
    <col min="7174" max="7174" width="10.69921875" style="2" bestFit="1" customWidth="1"/>
    <col min="7175" max="7175" width="17.296875" style="2" customWidth="1"/>
    <col min="7176" max="7176" width="3.09765625" style="2" customWidth="1"/>
    <col min="7177" max="7423" width="8.8984375" style="2"/>
    <col min="7424" max="7424" width="4.3984375" style="2" customWidth="1"/>
    <col min="7425" max="7425" width="30.3984375" style="2" customWidth="1"/>
    <col min="7426" max="7426" width="49.296875" style="2" customWidth="1"/>
    <col min="7427" max="7427" width="14.59765625" style="2" bestFit="1" customWidth="1"/>
    <col min="7428" max="7428" width="13.69921875" style="2" customWidth="1"/>
    <col min="7429" max="7429" width="14.59765625" style="2" bestFit="1" customWidth="1"/>
    <col min="7430" max="7430" width="10.69921875" style="2" bestFit="1" customWidth="1"/>
    <col min="7431" max="7431" width="17.296875" style="2" customWidth="1"/>
    <col min="7432" max="7432" width="3.09765625" style="2" customWidth="1"/>
    <col min="7433" max="7679" width="8.8984375" style="2"/>
    <col min="7680" max="7680" width="4.3984375" style="2" customWidth="1"/>
    <col min="7681" max="7681" width="30.3984375" style="2" customWidth="1"/>
    <col min="7682" max="7682" width="49.296875" style="2" customWidth="1"/>
    <col min="7683" max="7683" width="14.59765625" style="2" bestFit="1" customWidth="1"/>
    <col min="7684" max="7684" width="13.69921875" style="2" customWidth="1"/>
    <col min="7685" max="7685" width="14.59765625" style="2" bestFit="1" customWidth="1"/>
    <col min="7686" max="7686" width="10.69921875" style="2" bestFit="1" customWidth="1"/>
    <col min="7687" max="7687" width="17.296875" style="2" customWidth="1"/>
    <col min="7688" max="7688" width="3.09765625" style="2" customWidth="1"/>
    <col min="7689" max="7935" width="8.8984375" style="2"/>
    <col min="7936" max="7936" width="4.3984375" style="2" customWidth="1"/>
    <col min="7937" max="7937" width="30.3984375" style="2" customWidth="1"/>
    <col min="7938" max="7938" width="49.296875" style="2" customWidth="1"/>
    <col min="7939" max="7939" width="14.59765625" style="2" bestFit="1" customWidth="1"/>
    <col min="7940" max="7940" width="13.69921875" style="2" customWidth="1"/>
    <col min="7941" max="7941" width="14.59765625" style="2" bestFit="1" customWidth="1"/>
    <col min="7942" max="7942" width="10.69921875" style="2" bestFit="1" customWidth="1"/>
    <col min="7943" max="7943" width="17.296875" style="2" customWidth="1"/>
    <col min="7944" max="7944" width="3.09765625" style="2" customWidth="1"/>
    <col min="7945" max="8191" width="8.8984375" style="2"/>
    <col min="8192" max="8192" width="4.3984375" style="2" customWidth="1"/>
    <col min="8193" max="8193" width="30.3984375" style="2" customWidth="1"/>
    <col min="8194" max="8194" width="49.296875" style="2" customWidth="1"/>
    <col min="8195" max="8195" width="14.59765625" style="2" bestFit="1" customWidth="1"/>
    <col min="8196" max="8196" width="13.69921875" style="2" customWidth="1"/>
    <col min="8197" max="8197" width="14.59765625" style="2" bestFit="1" customWidth="1"/>
    <col min="8198" max="8198" width="10.69921875" style="2" bestFit="1" customWidth="1"/>
    <col min="8199" max="8199" width="17.296875" style="2" customWidth="1"/>
    <col min="8200" max="8200" width="3.09765625" style="2" customWidth="1"/>
    <col min="8201" max="8447" width="8.8984375" style="2"/>
    <col min="8448" max="8448" width="4.3984375" style="2" customWidth="1"/>
    <col min="8449" max="8449" width="30.3984375" style="2" customWidth="1"/>
    <col min="8450" max="8450" width="49.296875" style="2" customWidth="1"/>
    <col min="8451" max="8451" width="14.59765625" style="2" bestFit="1" customWidth="1"/>
    <col min="8452" max="8452" width="13.69921875" style="2" customWidth="1"/>
    <col min="8453" max="8453" width="14.59765625" style="2" bestFit="1" customWidth="1"/>
    <col min="8454" max="8454" width="10.69921875" style="2" bestFit="1" customWidth="1"/>
    <col min="8455" max="8455" width="17.296875" style="2" customWidth="1"/>
    <col min="8456" max="8456" width="3.09765625" style="2" customWidth="1"/>
    <col min="8457" max="8703" width="8.8984375" style="2"/>
    <col min="8704" max="8704" width="4.3984375" style="2" customWidth="1"/>
    <col min="8705" max="8705" width="30.3984375" style="2" customWidth="1"/>
    <col min="8706" max="8706" width="49.296875" style="2" customWidth="1"/>
    <col min="8707" max="8707" width="14.59765625" style="2" bestFit="1" customWidth="1"/>
    <col min="8708" max="8708" width="13.69921875" style="2" customWidth="1"/>
    <col min="8709" max="8709" width="14.59765625" style="2" bestFit="1" customWidth="1"/>
    <col min="8710" max="8710" width="10.69921875" style="2" bestFit="1" customWidth="1"/>
    <col min="8711" max="8711" width="17.296875" style="2" customWidth="1"/>
    <col min="8712" max="8712" width="3.09765625" style="2" customWidth="1"/>
    <col min="8713" max="8959" width="8.8984375" style="2"/>
    <col min="8960" max="8960" width="4.3984375" style="2" customWidth="1"/>
    <col min="8961" max="8961" width="30.3984375" style="2" customWidth="1"/>
    <col min="8962" max="8962" width="49.296875" style="2" customWidth="1"/>
    <col min="8963" max="8963" width="14.59765625" style="2" bestFit="1" customWidth="1"/>
    <col min="8964" max="8964" width="13.69921875" style="2" customWidth="1"/>
    <col min="8965" max="8965" width="14.59765625" style="2" bestFit="1" customWidth="1"/>
    <col min="8966" max="8966" width="10.69921875" style="2" bestFit="1" customWidth="1"/>
    <col min="8967" max="8967" width="17.296875" style="2" customWidth="1"/>
    <col min="8968" max="8968" width="3.09765625" style="2" customWidth="1"/>
    <col min="8969" max="9215" width="8.8984375" style="2"/>
    <col min="9216" max="9216" width="4.3984375" style="2" customWidth="1"/>
    <col min="9217" max="9217" width="30.3984375" style="2" customWidth="1"/>
    <col min="9218" max="9218" width="49.296875" style="2" customWidth="1"/>
    <col min="9219" max="9219" width="14.59765625" style="2" bestFit="1" customWidth="1"/>
    <col min="9220" max="9220" width="13.69921875" style="2" customWidth="1"/>
    <col min="9221" max="9221" width="14.59765625" style="2" bestFit="1" customWidth="1"/>
    <col min="9222" max="9222" width="10.69921875" style="2" bestFit="1" customWidth="1"/>
    <col min="9223" max="9223" width="17.296875" style="2" customWidth="1"/>
    <col min="9224" max="9224" width="3.09765625" style="2" customWidth="1"/>
    <col min="9225" max="9471" width="8.8984375" style="2"/>
    <col min="9472" max="9472" width="4.3984375" style="2" customWidth="1"/>
    <col min="9473" max="9473" width="30.3984375" style="2" customWidth="1"/>
    <col min="9474" max="9474" width="49.296875" style="2" customWidth="1"/>
    <col min="9475" max="9475" width="14.59765625" style="2" bestFit="1" customWidth="1"/>
    <col min="9476" max="9476" width="13.69921875" style="2" customWidth="1"/>
    <col min="9477" max="9477" width="14.59765625" style="2" bestFit="1" customWidth="1"/>
    <col min="9478" max="9478" width="10.69921875" style="2" bestFit="1" customWidth="1"/>
    <col min="9479" max="9479" width="17.296875" style="2" customWidth="1"/>
    <col min="9480" max="9480" width="3.09765625" style="2" customWidth="1"/>
    <col min="9481" max="9727" width="8.8984375" style="2"/>
    <col min="9728" max="9728" width="4.3984375" style="2" customWidth="1"/>
    <col min="9729" max="9729" width="30.3984375" style="2" customWidth="1"/>
    <col min="9730" max="9730" width="49.296875" style="2" customWidth="1"/>
    <col min="9731" max="9731" width="14.59765625" style="2" bestFit="1" customWidth="1"/>
    <col min="9732" max="9732" width="13.69921875" style="2" customWidth="1"/>
    <col min="9733" max="9733" width="14.59765625" style="2" bestFit="1" customWidth="1"/>
    <col min="9734" max="9734" width="10.69921875" style="2" bestFit="1" customWidth="1"/>
    <col min="9735" max="9735" width="17.296875" style="2" customWidth="1"/>
    <col min="9736" max="9736" width="3.09765625" style="2" customWidth="1"/>
    <col min="9737" max="9983" width="8.8984375" style="2"/>
    <col min="9984" max="9984" width="4.3984375" style="2" customWidth="1"/>
    <col min="9985" max="9985" width="30.3984375" style="2" customWidth="1"/>
    <col min="9986" max="9986" width="49.296875" style="2" customWidth="1"/>
    <col min="9987" max="9987" width="14.59765625" style="2" bestFit="1" customWidth="1"/>
    <col min="9988" max="9988" width="13.69921875" style="2" customWidth="1"/>
    <col min="9989" max="9989" width="14.59765625" style="2" bestFit="1" customWidth="1"/>
    <col min="9990" max="9990" width="10.69921875" style="2" bestFit="1" customWidth="1"/>
    <col min="9991" max="9991" width="17.296875" style="2" customWidth="1"/>
    <col min="9992" max="9992" width="3.09765625" style="2" customWidth="1"/>
    <col min="9993" max="10239" width="8.8984375" style="2"/>
    <col min="10240" max="10240" width="4.3984375" style="2" customWidth="1"/>
    <col min="10241" max="10241" width="30.3984375" style="2" customWidth="1"/>
    <col min="10242" max="10242" width="49.296875" style="2" customWidth="1"/>
    <col min="10243" max="10243" width="14.59765625" style="2" bestFit="1" customWidth="1"/>
    <col min="10244" max="10244" width="13.69921875" style="2" customWidth="1"/>
    <col min="10245" max="10245" width="14.59765625" style="2" bestFit="1" customWidth="1"/>
    <col min="10246" max="10246" width="10.69921875" style="2" bestFit="1" customWidth="1"/>
    <col min="10247" max="10247" width="17.296875" style="2" customWidth="1"/>
    <col min="10248" max="10248" width="3.09765625" style="2" customWidth="1"/>
    <col min="10249" max="10495" width="8.8984375" style="2"/>
    <col min="10496" max="10496" width="4.3984375" style="2" customWidth="1"/>
    <col min="10497" max="10497" width="30.3984375" style="2" customWidth="1"/>
    <col min="10498" max="10498" width="49.296875" style="2" customWidth="1"/>
    <col min="10499" max="10499" width="14.59765625" style="2" bestFit="1" customWidth="1"/>
    <col min="10500" max="10500" width="13.69921875" style="2" customWidth="1"/>
    <col min="10501" max="10501" width="14.59765625" style="2" bestFit="1" customWidth="1"/>
    <col min="10502" max="10502" width="10.69921875" style="2" bestFit="1" customWidth="1"/>
    <col min="10503" max="10503" width="17.296875" style="2" customWidth="1"/>
    <col min="10504" max="10504" width="3.09765625" style="2" customWidth="1"/>
    <col min="10505" max="10751" width="8.8984375" style="2"/>
    <col min="10752" max="10752" width="4.3984375" style="2" customWidth="1"/>
    <col min="10753" max="10753" width="30.3984375" style="2" customWidth="1"/>
    <col min="10754" max="10754" width="49.296875" style="2" customWidth="1"/>
    <col min="10755" max="10755" width="14.59765625" style="2" bestFit="1" customWidth="1"/>
    <col min="10756" max="10756" width="13.69921875" style="2" customWidth="1"/>
    <col min="10757" max="10757" width="14.59765625" style="2" bestFit="1" customWidth="1"/>
    <col min="10758" max="10758" width="10.69921875" style="2" bestFit="1" customWidth="1"/>
    <col min="10759" max="10759" width="17.296875" style="2" customWidth="1"/>
    <col min="10760" max="10760" width="3.09765625" style="2" customWidth="1"/>
    <col min="10761" max="11007" width="8.8984375" style="2"/>
    <col min="11008" max="11008" width="4.3984375" style="2" customWidth="1"/>
    <col min="11009" max="11009" width="30.3984375" style="2" customWidth="1"/>
    <col min="11010" max="11010" width="49.296875" style="2" customWidth="1"/>
    <col min="11011" max="11011" width="14.59765625" style="2" bestFit="1" customWidth="1"/>
    <col min="11012" max="11012" width="13.69921875" style="2" customWidth="1"/>
    <col min="11013" max="11013" width="14.59765625" style="2" bestFit="1" customWidth="1"/>
    <col min="11014" max="11014" width="10.69921875" style="2" bestFit="1" customWidth="1"/>
    <col min="11015" max="11015" width="17.296875" style="2" customWidth="1"/>
    <col min="11016" max="11016" width="3.09765625" style="2" customWidth="1"/>
    <col min="11017" max="11263" width="8.8984375" style="2"/>
    <col min="11264" max="11264" width="4.3984375" style="2" customWidth="1"/>
    <col min="11265" max="11265" width="30.3984375" style="2" customWidth="1"/>
    <col min="11266" max="11266" width="49.296875" style="2" customWidth="1"/>
    <col min="11267" max="11267" width="14.59765625" style="2" bestFit="1" customWidth="1"/>
    <col min="11268" max="11268" width="13.69921875" style="2" customWidth="1"/>
    <col min="11269" max="11269" width="14.59765625" style="2" bestFit="1" customWidth="1"/>
    <col min="11270" max="11270" width="10.69921875" style="2" bestFit="1" customWidth="1"/>
    <col min="11271" max="11271" width="17.296875" style="2" customWidth="1"/>
    <col min="11272" max="11272" width="3.09765625" style="2" customWidth="1"/>
    <col min="11273" max="11519" width="8.8984375" style="2"/>
    <col min="11520" max="11520" width="4.3984375" style="2" customWidth="1"/>
    <col min="11521" max="11521" width="30.3984375" style="2" customWidth="1"/>
    <col min="11522" max="11522" width="49.296875" style="2" customWidth="1"/>
    <col min="11523" max="11523" width="14.59765625" style="2" bestFit="1" customWidth="1"/>
    <col min="11524" max="11524" width="13.69921875" style="2" customWidth="1"/>
    <col min="11525" max="11525" width="14.59765625" style="2" bestFit="1" customWidth="1"/>
    <col min="11526" max="11526" width="10.69921875" style="2" bestFit="1" customWidth="1"/>
    <col min="11527" max="11527" width="17.296875" style="2" customWidth="1"/>
    <col min="11528" max="11528" width="3.09765625" style="2" customWidth="1"/>
    <col min="11529" max="11775" width="8.8984375" style="2"/>
    <col min="11776" max="11776" width="4.3984375" style="2" customWidth="1"/>
    <col min="11777" max="11777" width="30.3984375" style="2" customWidth="1"/>
    <col min="11778" max="11778" width="49.296875" style="2" customWidth="1"/>
    <col min="11779" max="11779" width="14.59765625" style="2" bestFit="1" customWidth="1"/>
    <col min="11780" max="11780" width="13.69921875" style="2" customWidth="1"/>
    <col min="11781" max="11781" width="14.59765625" style="2" bestFit="1" customWidth="1"/>
    <col min="11782" max="11782" width="10.69921875" style="2" bestFit="1" customWidth="1"/>
    <col min="11783" max="11783" width="17.296875" style="2" customWidth="1"/>
    <col min="11784" max="11784" width="3.09765625" style="2" customWidth="1"/>
    <col min="11785" max="12031" width="8.8984375" style="2"/>
    <col min="12032" max="12032" width="4.3984375" style="2" customWidth="1"/>
    <col min="12033" max="12033" width="30.3984375" style="2" customWidth="1"/>
    <col min="12034" max="12034" width="49.296875" style="2" customWidth="1"/>
    <col min="12035" max="12035" width="14.59765625" style="2" bestFit="1" customWidth="1"/>
    <col min="12036" max="12036" width="13.69921875" style="2" customWidth="1"/>
    <col min="12037" max="12037" width="14.59765625" style="2" bestFit="1" customWidth="1"/>
    <col min="12038" max="12038" width="10.69921875" style="2" bestFit="1" customWidth="1"/>
    <col min="12039" max="12039" width="17.296875" style="2" customWidth="1"/>
    <col min="12040" max="12040" width="3.09765625" style="2" customWidth="1"/>
    <col min="12041" max="12287" width="8.8984375" style="2"/>
    <col min="12288" max="12288" width="4.3984375" style="2" customWidth="1"/>
    <col min="12289" max="12289" width="30.3984375" style="2" customWidth="1"/>
    <col min="12290" max="12290" width="49.296875" style="2" customWidth="1"/>
    <col min="12291" max="12291" width="14.59765625" style="2" bestFit="1" customWidth="1"/>
    <col min="12292" max="12292" width="13.69921875" style="2" customWidth="1"/>
    <col min="12293" max="12293" width="14.59765625" style="2" bestFit="1" customWidth="1"/>
    <col min="12294" max="12294" width="10.69921875" style="2" bestFit="1" customWidth="1"/>
    <col min="12295" max="12295" width="17.296875" style="2" customWidth="1"/>
    <col min="12296" max="12296" width="3.09765625" style="2" customWidth="1"/>
    <col min="12297" max="12543" width="8.8984375" style="2"/>
    <col min="12544" max="12544" width="4.3984375" style="2" customWidth="1"/>
    <col min="12545" max="12545" width="30.3984375" style="2" customWidth="1"/>
    <col min="12546" max="12546" width="49.296875" style="2" customWidth="1"/>
    <col min="12547" max="12547" width="14.59765625" style="2" bestFit="1" customWidth="1"/>
    <col min="12548" max="12548" width="13.69921875" style="2" customWidth="1"/>
    <col min="12549" max="12549" width="14.59765625" style="2" bestFit="1" customWidth="1"/>
    <col min="12550" max="12550" width="10.69921875" style="2" bestFit="1" customWidth="1"/>
    <col min="12551" max="12551" width="17.296875" style="2" customWidth="1"/>
    <col min="12552" max="12552" width="3.09765625" style="2" customWidth="1"/>
    <col min="12553" max="12799" width="8.8984375" style="2"/>
    <col min="12800" max="12800" width="4.3984375" style="2" customWidth="1"/>
    <col min="12801" max="12801" width="30.3984375" style="2" customWidth="1"/>
    <col min="12802" max="12802" width="49.296875" style="2" customWidth="1"/>
    <col min="12803" max="12803" width="14.59765625" style="2" bestFit="1" customWidth="1"/>
    <col min="12804" max="12804" width="13.69921875" style="2" customWidth="1"/>
    <col min="12805" max="12805" width="14.59765625" style="2" bestFit="1" customWidth="1"/>
    <col min="12806" max="12806" width="10.69921875" style="2" bestFit="1" customWidth="1"/>
    <col min="12807" max="12807" width="17.296875" style="2" customWidth="1"/>
    <col min="12808" max="12808" width="3.09765625" style="2" customWidth="1"/>
    <col min="12809" max="13055" width="8.8984375" style="2"/>
    <col min="13056" max="13056" width="4.3984375" style="2" customWidth="1"/>
    <col min="13057" max="13057" width="30.3984375" style="2" customWidth="1"/>
    <col min="13058" max="13058" width="49.296875" style="2" customWidth="1"/>
    <col min="13059" max="13059" width="14.59765625" style="2" bestFit="1" customWidth="1"/>
    <col min="13060" max="13060" width="13.69921875" style="2" customWidth="1"/>
    <col min="13061" max="13061" width="14.59765625" style="2" bestFit="1" customWidth="1"/>
    <col min="13062" max="13062" width="10.69921875" style="2" bestFit="1" customWidth="1"/>
    <col min="13063" max="13063" width="17.296875" style="2" customWidth="1"/>
    <col min="13064" max="13064" width="3.09765625" style="2" customWidth="1"/>
    <col min="13065" max="13311" width="8.8984375" style="2"/>
    <col min="13312" max="13312" width="4.3984375" style="2" customWidth="1"/>
    <col min="13313" max="13313" width="30.3984375" style="2" customWidth="1"/>
    <col min="13314" max="13314" width="49.296875" style="2" customWidth="1"/>
    <col min="13315" max="13315" width="14.59765625" style="2" bestFit="1" customWidth="1"/>
    <col min="13316" max="13316" width="13.69921875" style="2" customWidth="1"/>
    <col min="13317" max="13317" width="14.59765625" style="2" bestFit="1" customWidth="1"/>
    <col min="13318" max="13318" width="10.69921875" style="2" bestFit="1" customWidth="1"/>
    <col min="13319" max="13319" width="17.296875" style="2" customWidth="1"/>
    <col min="13320" max="13320" width="3.09765625" style="2" customWidth="1"/>
    <col min="13321" max="13567" width="8.8984375" style="2"/>
    <col min="13568" max="13568" width="4.3984375" style="2" customWidth="1"/>
    <col min="13569" max="13569" width="30.3984375" style="2" customWidth="1"/>
    <col min="13570" max="13570" width="49.296875" style="2" customWidth="1"/>
    <col min="13571" max="13571" width="14.59765625" style="2" bestFit="1" customWidth="1"/>
    <col min="13572" max="13572" width="13.69921875" style="2" customWidth="1"/>
    <col min="13573" max="13573" width="14.59765625" style="2" bestFit="1" customWidth="1"/>
    <col min="13574" max="13574" width="10.69921875" style="2" bestFit="1" customWidth="1"/>
    <col min="13575" max="13575" width="17.296875" style="2" customWidth="1"/>
    <col min="13576" max="13576" width="3.09765625" style="2" customWidth="1"/>
    <col min="13577" max="13823" width="8.8984375" style="2"/>
    <col min="13824" max="13824" width="4.3984375" style="2" customWidth="1"/>
    <col min="13825" max="13825" width="30.3984375" style="2" customWidth="1"/>
    <col min="13826" max="13826" width="49.296875" style="2" customWidth="1"/>
    <col min="13827" max="13827" width="14.59765625" style="2" bestFit="1" customWidth="1"/>
    <col min="13828" max="13828" width="13.69921875" style="2" customWidth="1"/>
    <col min="13829" max="13829" width="14.59765625" style="2" bestFit="1" customWidth="1"/>
    <col min="13830" max="13830" width="10.69921875" style="2" bestFit="1" customWidth="1"/>
    <col min="13831" max="13831" width="17.296875" style="2" customWidth="1"/>
    <col min="13832" max="13832" width="3.09765625" style="2" customWidth="1"/>
    <col min="13833" max="14079" width="8.8984375" style="2"/>
    <col min="14080" max="14080" width="4.3984375" style="2" customWidth="1"/>
    <col min="14081" max="14081" width="30.3984375" style="2" customWidth="1"/>
    <col min="14082" max="14082" width="49.296875" style="2" customWidth="1"/>
    <col min="14083" max="14083" width="14.59765625" style="2" bestFit="1" customWidth="1"/>
    <col min="14084" max="14084" width="13.69921875" style="2" customWidth="1"/>
    <col min="14085" max="14085" width="14.59765625" style="2" bestFit="1" customWidth="1"/>
    <col min="14086" max="14086" width="10.69921875" style="2" bestFit="1" customWidth="1"/>
    <col min="14087" max="14087" width="17.296875" style="2" customWidth="1"/>
    <col min="14088" max="14088" width="3.09765625" style="2" customWidth="1"/>
    <col min="14089" max="14335" width="8.8984375" style="2"/>
    <col min="14336" max="14336" width="4.3984375" style="2" customWidth="1"/>
    <col min="14337" max="14337" width="30.3984375" style="2" customWidth="1"/>
    <col min="14338" max="14338" width="49.296875" style="2" customWidth="1"/>
    <col min="14339" max="14339" width="14.59765625" style="2" bestFit="1" customWidth="1"/>
    <col min="14340" max="14340" width="13.69921875" style="2" customWidth="1"/>
    <col min="14341" max="14341" width="14.59765625" style="2" bestFit="1" customWidth="1"/>
    <col min="14342" max="14342" width="10.69921875" style="2" bestFit="1" customWidth="1"/>
    <col min="14343" max="14343" width="17.296875" style="2" customWidth="1"/>
    <col min="14344" max="14344" width="3.09765625" style="2" customWidth="1"/>
    <col min="14345" max="14591" width="8.8984375" style="2"/>
    <col min="14592" max="14592" width="4.3984375" style="2" customWidth="1"/>
    <col min="14593" max="14593" width="30.3984375" style="2" customWidth="1"/>
    <col min="14594" max="14594" width="49.296875" style="2" customWidth="1"/>
    <col min="14595" max="14595" width="14.59765625" style="2" bestFit="1" customWidth="1"/>
    <col min="14596" max="14596" width="13.69921875" style="2" customWidth="1"/>
    <col min="14597" max="14597" width="14.59765625" style="2" bestFit="1" customWidth="1"/>
    <col min="14598" max="14598" width="10.69921875" style="2" bestFit="1" customWidth="1"/>
    <col min="14599" max="14599" width="17.296875" style="2" customWidth="1"/>
    <col min="14600" max="14600" width="3.09765625" style="2" customWidth="1"/>
    <col min="14601" max="14847" width="8.8984375" style="2"/>
    <col min="14848" max="14848" width="4.3984375" style="2" customWidth="1"/>
    <col min="14849" max="14849" width="30.3984375" style="2" customWidth="1"/>
    <col min="14850" max="14850" width="49.296875" style="2" customWidth="1"/>
    <col min="14851" max="14851" width="14.59765625" style="2" bestFit="1" customWidth="1"/>
    <col min="14852" max="14852" width="13.69921875" style="2" customWidth="1"/>
    <col min="14853" max="14853" width="14.59765625" style="2" bestFit="1" customWidth="1"/>
    <col min="14854" max="14854" width="10.69921875" style="2" bestFit="1" customWidth="1"/>
    <col min="14855" max="14855" width="17.296875" style="2" customWidth="1"/>
    <col min="14856" max="14856" width="3.09765625" style="2" customWidth="1"/>
    <col min="14857" max="15103" width="8.8984375" style="2"/>
    <col min="15104" max="15104" width="4.3984375" style="2" customWidth="1"/>
    <col min="15105" max="15105" width="30.3984375" style="2" customWidth="1"/>
    <col min="15106" max="15106" width="49.296875" style="2" customWidth="1"/>
    <col min="15107" max="15107" width="14.59765625" style="2" bestFit="1" customWidth="1"/>
    <col min="15108" max="15108" width="13.69921875" style="2" customWidth="1"/>
    <col min="15109" max="15109" width="14.59765625" style="2" bestFit="1" customWidth="1"/>
    <col min="15110" max="15110" width="10.69921875" style="2" bestFit="1" customWidth="1"/>
    <col min="15111" max="15111" width="17.296875" style="2" customWidth="1"/>
    <col min="15112" max="15112" width="3.09765625" style="2" customWidth="1"/>
    <col min="15113" max="15359" width="8.8984375" style="2"/>
    <col min="15360" max="15360" width="4.3984375" style="2" customWidth="1"/>
    <col min="15361" max="15361" width="30.3984375" style="2" customWidth="1"/>
    <col min="15362" max="15362" width="49.296875" style="2" customWidth="1"/>
    <col min="15363" max="15363" width="14.59765625" style="2" bestFit="1" customWidth="1"/>
    <col min="15364" max="15364" width="13.69921875" style="2" customWidth="1"/>
    <col min="15365" max="15365" width="14.59765625" style="2" bestFit="1" customWidth="1"/>
    <col min="15366" max="15366" width="10.69921875" style="2" bestFit="1" customWidth="1"/>
    <col min="15367" max="15367" width="17.296875" style="2" customWidth="1"/>
    <col min="15368" max="15368" width="3.09765625" style="2" customWidth="1"/>
    <col min="15369" max="15615" width="8.8984375" style="2"/>
    <col min="15616" max="15616" width="4.3984375" style="2" customWidth="1"/>
    <col min="15617" max="15617" width="30.3984375" style="2" customWidth="1"/>
    <col min="15618" max="15618" width="49.296875" style="2" customWidth="1"/>
    <col min="15619" max="15619" width="14.59765625" style="2" bestFit="1" customWidth="1"/>
    <col min="15620" max="15620" width="13.69921875" style="2" customWidth="1"/>
    <col min="15621" max="15621" width="14.59765625" style="2" bestFit="1" customWidth="1"/>
    <col min="15622" max="15622" width="10.69921875" style="2" bestFit="1" customWidth="1"/>
    <col min="15623" max="15623" width="17.296875" style="2" customWidth="1"/>
    <col min="15624" max="15624" width="3.09765625" style="2" customWidth="1"/>
    <col min="15625" max="15871" width="8.8984375" style="2"/>
    <col min="15872" max="15872" width="4.3984375" style="2" customWidth="1"/>
    <col min="15873" max="15873" width="30.3984375" style="2" customWidth="1"/>
    <col min="15874" max="15874" width="49.296875" style="2" customWidth="1"/>
    <col min="15875" max="15875" width="14.59765625" style="2" bestFit="1" customWidth="1"/>
    <col min="15876" max="15876" width="13.69921875" style="2" customWidth="1"/>
    <col min="15877" max="15877" width="14.59765625" style="2" bestFit="1" customWidth="1"/>
    <col min="15878" max="15878" width="10.69921875" style="2" bestFit="1" customWidth="1"/>
    <col min="15879" max="15879" width="17.296875" style="2" customWidth="1"/>
    <col min="15880" max="15880" width="3.09765625" style="2" customWidth="1"/>
    <col min="15881" max="16127" width="8.8984375" style="2"/>
    <col min="16128" max="16128" width="4.3984375" style="2" customWidth="1"/>
    <col min="16129" max="16129" width="30.3984375" style="2" customWidth="1"/>
    <col min="16130" max="16130" width="49.296875" style="2" customWidth="1"/>
    <col min="16131" max="16131" width="14.59765625" style="2" bestFit="1" customWidth="1"/>
    <col min="16132" max="16132" width="13.69921875" style="2" customWidth="1"/>
    <col min="16133" max="16133" width="14.59765625" style="2" bestFit="1" customWidth="1"/>
    <col min="16134" max="16134" width="10.69921875" style="2" bestFit="1" customWidth="1"/>
    <col min="16135" max="16135" width="17.296875" style="2" customWidth="1"/>
    <col min="16136" max="16136" width="3.09765625" style="2" customWidth="1"/>
    <col min="16137" max="16384" width="8.8984375" style="2"/>
  </cols>
  <sheetData>
    <row r="1" spans="1:8" ht="18.600000000000001" customHeight="1" x14ac:dyDescent="0.25">
      <c r="A1" s="493" t="s">
        <v>200</v>
      </c>
      <c r="B1" s="493"/>
      <c r="C1" s="493"/>
      <c r="D1" s="493"/>
      <c r="E1" s="493"/>
      <c r="F1" s="493"/>
    </row>
    <row r="2" spans="1:8" ht="15.7" customHeight="1" x14ac:dyDescent="0.25">
      <c r="B2" s="3">
        <v>43435</v>
      </c>
    </row>
    <row r="3" spans="1:8" ht="15.7" customHeight="1" x14ac:dyDescent="0.25">
      <c r="B3" s="3"/>
    </row>
    <row r="4" spans="1:8" ht="15" customHeight="1" x14ac:dyDescent="0.25">
      <c r="A4" s="322" t="s">
        <v>1</v>
      </c>
      <c r="C4" s="8" t="s">
        <v>201</v>
      </c>
      <c r="D4" s="8" t="s">
        <v>202</v>
      </c>
      <c r="E4" s="8" t="s">
        <v>203</v>
      </c>
      <c r="F4" s="321" t="s">
        <v>435</v>
      </c>
    </row>
    <row r="5" spans="1:8" ht="14.4" customHeight="1" x14ac:dyDescent="0.25">
      <c r="A5" s="323" t="s">
        <v>3</v>
      </c>
      <c r="B5" s="2" t="s">
        <v>4</v>
      </c>
      <c r="C5" s="10">
        <v>600</v>
      </c>
      <c r="D5" s="10"/>
      <c r="E5" s="10">
        <v>600</v>
      </c>
      <c r="F5" s="5" t="s">
        <v>5</v>
      </c>
    </row>
    <row r="6" spans="1:8" ht="14.4" customHeight="1" x14ac:dyDescent="0.25">
      <c r="A6" s="323" t="s">
        <v>1113</v>
      </c>
      <c r="B6" s="2" t="s">
        <v>1383</v>
      </c>
      <c r="C6" s="10">
        <v>43.61</v>
      </c>
      <c r="D6" s="10">
        <v>8.73</v>
      </c>
      <c r="E6" s="325">
        <v>52.34</v>
      </c>
      <c r="F6" s="5" t="s">
        <v>5</v>
      </c>
      <c r="G6" s="12"/>
    </row>
    <row r="7" spans="1:8" ht="14.4" customHeight="1" x14ac:dyDescent="0.25">
      <c r="A7" s="323" t="s">
        <v>1113</v>
      </c>
      <c r="B7" s="2" t="s">
        <v>1383</v>
      </c>
      <c r="C7" s="10">
        <v>15.67</v>
      </c>
      <c r="D7" s="10">
        <v>3.13</v>
      </c>
      <c r="E7" s="325">
        <v>18.8</v>
      </c>
      <c r="F7" s="5" t="s">
        <v>5</v>
      </c>
      <c r="G7" s="12"/>
    </row>
    <row r="8" spans="1:8" ht="14.4" customHeight="1" x14ac:dyDescent="0.25">
      <c r="A8" s="323" t="s">
        <v>8</v>
      </c>
      <c r="B8" s="2" t="s">
        <v>1432</v>
      </c>
      <c r="C8" s="11">
        <v>15</v>
      </c>
      <c r="D8" s="11">
        <v>3</v>
      </c>
      <c r="E8" s="11">
        <v>18</v>
      </c>
      <c r="F8" s="5" t="s">
        <v>5</v>
      </c>
      <c r="G8" s="12"/>
    </row>
    <row r="9" spans="1:8" ht="14.4" customHeight="1" x14ac:dyDescent="0.25">
      <c r="A9" s="323" t="s">
        <v>727</v>
      </c>
      <c r="B9" s="2" t="s">
        <v>1469</v>
      </c>
      <c r="C9" s="11">
        <v>189.79</v>
      </c>
      <c r="D9" s="11"/>
      <c r="E9" s="11">
        <v>189.79</v>
      </c>
      <c r="F9" s="5">
        <v>108833</v>
      </c>
      <c r="G9" s="12"/>
    </row>
    <row r="10" spans="1:8" ht="14.4" customHeight="1" x14ac:dyDescent="0.25">
      <c r="A10" s="323" t="s">
        <v>663</v>
      </c>
      <c r="B10" s="2" t="s">
        <v>1470</v>
      </c>
      <c r="C10" s="11">
        <v>14.58</v>
      </c>
      <c r="D10" s="11">
        <v>2.92</v>
      </c>
      <c r="E10" s="11">
        <v>17.5</v>
      </c>
      <c r="F10" s="5" t="s">
        <v>52</v>
      </c>
      <c r="G10" s="12"/>
    </row>
    <row r="11" spans="1:8" ht="12.85" customHeight="1" x14ac:dyDescent="0.25">
      <c r="C11" s="13">
        <f>SUM(C5:C10)</f>
        <v>878.65</v>
      </c>
      <c r="D11" s="13">
        <f>SUM(D5:D10)</f>
        <v>17.78</v>
      </c>
      <c r="E11" s="13">
        <f>SUM(E5:E10)</f>
        <v>896.43</v>
      </c>
      <c r="H11" s="2" t="s">
        <v>10</v>
      </c>
    </row>
    <row r="12" spans="1:8" ht="12.85" customHeight="1" x14ac:dyDescent="0.25">
      <c r="C12" s="25"/>
      <c r="D12" s="25"/>
      <c r="E12" s="25"/>
    </row>
    <row r="13" spans="1:8" x14ac:dyDescent="0.25">
      <c r="A13" s="322" t="s">
        <v>11</v>
      </c>
      <c r="C13" s="14"/>
      <c r="D13" s="14"/>
      <c r="E13" s="14"/>
    </row>
    <row r="14" spans="1:8" x14ac:dyDescent="0.25">
      <c r="A14" s="2" t="s">
        <v>18</v>
      </c>
      <c r="B14" s="2" t="s">
        <v>19</v>
      </c>
      <c r="C14" s="16">
        <f>15.28+66.09</f>
        <v>81.37</v>
      </c>
      <c r="D14" s="16">
        <f>3.05+13.22</f>
        <v>16.27</v>
      </c>
      <c r="E14" s="16">
        <f>SUM(C14:D14)</f>
        <v>97.64</v>
      </c>
      <c r="F14" s="17" t="s">
        <v>5</v>
      </c>
    </row>
    <row r="15" spans="1:8" x14ac:dyDescent="0.25">
      <c r="A15" s="2" t="s">
        <v>8</v>
      </c>
      <c r="B15" s="2" t="s">
        <v>1387</v>
      </c>
      <c r="C15" s="15">
        <v>75.12</v>
      </c>
      <c r="D15" s="15">
        <v>15.03</v>
      </c>
      <c r="E15" s="15">
        <f>SUM(C15:D15)</f>
        <v>90.15</v>
      </c>
      <c r="F15" s="17" t="s">
        <v>5</v>
      </c>
      <c r="G15" s="12"/>
    </row>
    <row r="16" spans="1:8" x14ac:dyDescent="0.25">
      <c r="A16" s="323" t="s">
        <v>615</v>
      </c>
      <c r="B16" s="2" t="s">
        <v>744</v>
      </c>
      <c r="C16" s="14">
        <v>28.76</v>
      </c>
      <c r="D16" s="14">
        <v>5.76</v>
      </c>
      <c r="E16" s="14">
        <v>34.520000000000003</v>
      </c>
      <c r="F16" s="5">
        <v>108834</v>
      </c>
      <c r="G16" s="12"/>
    </row>
    <row r="17" spans="1:7" x14ac:dyDescent="0.25">
      <c r="A17" s="323" t="s">
        <v>1471</v>
      </c>
      <c r="B17" s="2" t="s">
        <v>1472</v>
      </c>
      <c r="C17" s="14">
        <v>153</v>
      </c>
      <c r="D17" s="14">
        <v>30.6</v>
      </c>
      <c r="E17" s="14">
        <v>183.6</v>
      </c>
      <c r="F17" s="5">
        <v>108835</v>
      </c>
      <c r="G17" s="12"/>
    </row>
    <row r="18" spans="1:7" x14ac:dyDescent="0.25">
      <c r="A18" s="323" t="s">
        <v>1473</v>
      </c>
      <c r="B18" s="2" t="s">
        <v>1474</v>
      </c>
      <c r="C18" s="14">
        <v>420</v>
      </c>
      <c r="D18" s="14">
        <v>84</v>
      </c>
      <c r="E18" s="14">
        <v>504</v>
      </c>
      <c r="F18" s="5">
        <v>108836</v>
      </c>
      <c r="G18" s="12"/>
    </row>
    <row r="19" spans="1:7" x14ac:dyDescent="0.25">
      <c r="A19" s="323" t="s">
        <v>1475</v>
      </c>
      <c r="B19" s="2" t="s">
        <v>1476</v>
      </c>
      <c r="C19" s="14">
        <v>326</v>
      </c>
      <c r="D19" s="14"/>
      <c r="E19" s="14">
        <v>326</v>
      </c>
      <c r="F19" s="5">
        <v>108837</v>
      </c>
      <c r="G19" s="12"/>
    </row>
    <row r="20" spans="1:7" x14ac:dyDescent="0.25">
      <c r="A20" s="323" t="s">
        <v>1477</v>
      </c>
      <c r="B20" s="2" t="s">
        <v>1478</v>
      </c>
      <c r="C20" s="14">
        <v>7.94</v>
      </c>
      <c r="D20" s="14"/>
      <c r="E20" s="14">
        <v>7.94</v>
      </c>
      <c r="F20" s="5" t="s">
        <v>1105</v>
      </c>
      <c r="G20" s="12"/>
    </row>
    <row r="21" spans="1:7" x14ac:dyDescent="0.25">
      <c r="C21" s="13">
        <f>SUM(C14:C20)</f>
        <v>1092.19</v>
      </c>
      <c r="D21" s="13">
        <f>SUM(D14:D20)</f>
        <v>151.66</v>
      </c>
      <c r="E21" s="13">
        <f>SUM(E14:E20)</f>
        <v>1243.8500000000001</v>
      </c>
      <c r="G21" s="12"/>
    </row>
    <row r="22" spans="1:7" x14ac:dyDescent="0.25">
      <c r="C22" s="25"/>
      <c r="D22" s="25"/>
      <c r="E22" s="25"/>
      <c r="G22" s="12"/>
    </row>
    <row r="23" spans="1:7" x14ac:dyDescent="0.25">
      <c r="A23" s="322" t="s">
        <v>26</v>
      </c>
      <c r="C23" s="14"/>
      <c r="D23" s="14"/>
      <c r="E23" s="14"/>
    </row>
    <row r="24" spans="1:7" x14ac:dyDescent="0.25">
      <c r="A24" s="323" t="s">
        <v>3</v>
      </c>
      <c r="B24" s="2" t="s">
        <v>4</v>
      </c>
      <c r="C24" s="14">
        <v>456</v>
      </c>
      <c r="D24" s="14"/>
      <c r="E24" s="14">
        <v>456</v>
      </c>
      <c r="F24" s="5" t="s">
        <v>5</v>
      </c>
    </row>
    <row r="25" spans="1:7" x14ac:dyDescent="0.25">
      <c r="A25" s="323" t="s">
        <v>1113</v>
      </c>
      <c r="B25" s="2" t="s">
        <v>1398</v>
      </c>
      <c r="C25" s="14">
        <v>71.709999999999994</v>
      </c>
      <c r="D25" s="14">
        <v>14.34</v>
      </c>
      <c r="E25" s="217">
        <v>86.05</v>
      </c>
      <c r="F25" s="5" t="s">
        <v>5</v>
      </c>
    </row>
    <row r="26" spans="1:7" x14ac:dyDescent="0.25">
      <c r="A26" s="323" t="s">
        <v>656</v>
      </c>
      <c r="B26" s="28" t="s">
        <v>655</v>
      </c>
      <c r="C26" s="15">
        <v>6.15</v>
      </c>
      <c r="D26" s="15"/>
      <c r="E26" s="15">
        <v>6.15</v>
      </c>
      <c r="F26" s="5">
        <v>108838</v>
      </c>
    </row>
    <row r="27" spans="1:7" x14ac:dyDescent="0.25">
      <c r="A27" s="323" t="s">
        <v>1479</v>
      </c>
      <c r="B27" s="28" t="s">
        <v>1480</v>
      </c>
      <c r="C27" s="15">
        <v>160</v>
      </c>
      <c r="D27" s="15"/>
      <c r="E27" s="15">
        <v>160</v>
      </c>
      <c r="F27" s="5">
        <v>108839</v>
      </c>
    </row>
    <row r="28" spans="1:7" x14ac:dyDescent="0.25">
      <c r="A28" s="323" t="s">
        <v>415</v>
      </c>
      <c r="B28" s="28" t="s">
        <v>1481</v>
      </c>
      <c r="C28" s="15">
        <v>94.42</v>
      </c>
      <c r="D28" s="15">
        <v>4.72</v>
      </c>
      <c r="E28" s="15">
        <v>99.14</v>
      </c>
      <c r="F28" s="5">
        <v>108840</v>
      </c>
    </row>
    <row r="29" spans="1:7" x14ac:dyDescent="0.25">
      <c r="A29" s="20"/>
      <c r="B29" s="21"/>
      <c r="C29" s="13">
        <f>SUM(C24:C28)</f>
        <v>788.28</v>
      </c>
      <c r="D29" s="13">
        <f>SUM(D24:D28)</f>
        <v>19.059999999999999</v>
      </c>
      <c r="E29" s="13">
        <f>SUM(E24:E28)</f>
        <v>807.33999999999992</v>
      </c>
      <c r="F29" s="22"/>
    </row>
    <row r="30" spans="1:7" x14ac:dyDescent="0.25">
      <c r="A30" s="20"/>
      <c r="B30" s="21"/>
      <c r="C30" s="25"/>
      <c r="D30" s="25"/>
      <c r="E30" s="25"/>
      <c r="F30" s="22"/>
    </row>
    <row r="31" spans="1:7" x14ac:dyDescent="0.25">
      <c r="A31" s="322" t="s">
        <v>39</v>
      </c>
      <c r="C31" s="14"/>
      <c r="D31" s="14"/>
      <c r="E31" s="14"/>
      <c r="G31" s="12"/>
    </row>
    <row r="32" spans="1:7" x14ac:dyDescent="0.25">
      <c r="A32" s="323" t="s">
        <v>3</v>
      </c>
      <c r="B32" s="2" t="s">
        <v>4</v>
      </c>
      <c r="C32" s="14">
        <v>187</v>
      </c>
      <c r="D32" s="14"/>
      <c r="E32" s="14">
        <v>187</v>
      </c>
      <c r="F32" s="5" t="s">
        <v>5</v>
      </c>
    </row>
    <row r="33" spans="1:7" x14ac:dyDescent="0.25">
      <c r="A33" s="323" t="s">
        <v>1113</v>
      </c>
      <c r="B33" s="2" t="s">
        <v>1398</v>
      </c>
      <c r="C33" s="11">
        <v>71.709999999999994</v>
      </c>
      <c r="D33" s="11">
        <v>14.34</v>
      </c>
      <c r="E33" s="11">
        <v>86.05</v>
      </c>
      <c r="F33" s="5" t="s">
        <v>5</v>
      </c>
      <c r="G33" s="12"/>
    </row>
    <row r="34" spans="1:7" x14ac:dyDescent="0.25">
      <c r="A34" s="323" t="s">
        <v>632</v>
      </c>
      <c r="B34" s="2" t="s">
        <v>1482</v>
      </c>
      <c r="C34" s="11">
        <v>21.64</v>
      </c>
      <c r="D34" s="11"/>
      <c r="E34" s="11">
        <v>21.64</v>
      </c>
      <c r="F34" s="5" t="s">
        <v>5</v>
      </c>
      <c r="G34" s="12"/>
    </row>
    <row r="35" spans="1:7" x14ac:dyDescent="0.25">
      <c r="A35" s="2" t="s">
        <v>681</v>
      </c>
      <c r="B35" s="2" t="s">
        <v>1407</v>
      </c>
      <c r="C35" s="4">
        <v>89.37</v>
      </c>
      <c r="D35" s="4">
        <v>4.47</v>
      </c>
      <c r="E35" s="4">
        <v>93.84</v>
      </c>
      <c r="F35" s="5">
        <v>108841</v>
      </c>
      <c r="G35" s="12"/>
    </row>
    <row r="36" spans="1:7" x14ac:dyDescent="0.25">
      <c r="A36" s="2" t="s">
        <v>835</v>
      </c>
      <c r="B36" s="2" t="s">
        <v>1444</v>
      </c>
      <c r="C36" s="4">
        <v>35</v>
      </c>
      <c r="D36" s="4">
        <v>7</v>
      </c>
      <c r="E36" s="4">
        <v>42</v>
      </c>
      <c r="F36" s="5">
        <v>108842</v>
      </c>
      <c r="G36" s="12"/>
    </row>
    <row r="37" spans="1:7" x14ac:dyDescent="0.25">
      <c r="A37" s="2" t="s">
        <v>634</v>
      </c>
      <c r="B37" s="2" t="s">
        <v>1446</v>
      </c>
      <c r="C37" s="4">
        <v>520</v>
      </c>
      <c r="D37" s="4">
        <v>104</v>
      </c>
      <c r="E37" s="4">
        <v>624</v>
      </c>
      <c r="F37" s="5">
        <v>108843</v>
      </c>
      <c r="G37" s="12"/>
    </row>
    <row r="38" spans="1:7" x14ac:dyDescent="0.25">
      <c r="A38" s="2" t="s">
        <v>415</v>
      </c>
      <c r="B38" s="2" t="s">
        <v>1333</v>
      </c>
      <c r="C38" s="4">
        <v>40.72</v>
      </c>
      <c r="D38" s="4">
        <v>2.04</v>
      </c>
      <c r="E38" s="4">
        <v>42.76</v>
      </c>
      <c r="F38" s="5">
        <v>108840</v>
      </c>
      <c r="G38" s="12"/>
    </row>
    <row r="39" spans="1:7" x14ac:dyDescent="0.25">
      <c r="A39" s="24"/>
      <c r="B39" s="20"/>
      <c r="C39" s="13">
        <f>SUM(C32:C38)</f>
        <v>965.44</v>
      </c>
      <c r="D39" s="13">
        <f>SUM(D32:D38)</f>
        <v>131.85</v>
      </c>
      <c r="E39" s="13">
        <f>SUM(E32:E38)</f>
        <v>1097.29</v>
      </c>
      <c r="G39" s="12"/>
    </row>
    <row r="40" spans="1:7" x14ac:dyDescent="0.25">
      <c r="A40" s="24"/>
      <c r="B40" s="20"/>
      <c r="C40" s="25"/>
      <c r="D40" s="25"/>
      <c r="E40" s="25"/>
      <c r="G40" s="12"/>
    </row>
    <row r="41" spans="1:7" x14ac:dyDescent="0.25">
      <c r="A41" s="322" t="s">
        <v>47</v>
      </c>
      <c r="C41" s="25"/>
      <c r="D41" s="25"/>
      <c r="E41" s="25"/>
      <c r="G41" s="12"/>
    </row>
    <row r="42" spans="1:7" x14ac:dyDescent="0.25">
      <c r="A42" s="323" t="s">
        <v>415</v>
      </c>
      <c r="B42" s="2" t="s">
        <v>1370</v>
      </c>
      <c r="C42" s="25">
        <v>31.26</v>
      </c>
      <c r="D42" s="25">
        <v>1.56</v>
      </c>
      <c r="E42" s="25">
        <v>32.82</v>
      </c>
      <c r="F42" s="5">
        <v>108840</v>
      </c>
      <c r="G42" s="12"/>
    </row>
    <row r="43" spans="1:7" x14ac:dyDescent="0.25">
      <c r="A43" s="323" t="s">
        <v>1494</v>
      </c>
      <c r="B43" s="2" t="s">
        <v>1483</v>
      </c>
      <c r="C43" s="25">
        <v>62.09</v>
      </c>
      <c r="D43" s="25"/>
      <c r="E43" s="25">
        <v>62.09</v>
      </c>
      <c r="F43" s="5">
        <v>108844</v>
      </c>
      <c r="G43" s="12"/>
    </row>
    <row r="44" spans="1:7" x14ac:dyDescent="0.25">
      <c r="A44" s="322"/>
      <c r="C44" s="13">
        <f>SUM(C42:C43)</f>
        <v>93.350000000000009</v>
      </c>
      <c r="D44" s="13">
        <f>SUM(D42:D43)</f>
        <v>1.56</v>
      </c>
      <c r="E44" s="13">
        <f>SUM(E42:E43)</f>
        <v>94.91</v>
      </c>
      <c r="G44" s="12"/>
    </row>
    <row r="45" spans="1:7" x14ac:dyDescent="0.25">
      <c r="A45" s="322"/>
      <c r="C45" s="25"/>
      <c r="D45" s="25"/>
      <c r="E45" s="25"/>
      <c r="G45" s="12"/>
    </row>
    <row r="46" spans="1:7" x14ac:dyDescent="0.25">
      <c r="A46" s="322" t="s">
        <v>57</v>
      </c>
      <c r="C46" s="25"/>
      <c r="D46" s="25"/>
      <c r="E46" s="25"/>
    </row>
    <row r="47" spans="1:7" x14ac:dyDescent="0.25">
      <c r="A47" s="323" t="s">
        <v>415</v>
      </c>
      <c r="B47" s="2" t="s">
        <v>1411</v>
      </c>
      <c r="C47" s="25">
        <v>2.1</v>
      </c>
      <c r="D47" s="25">
        <v>0.11</v>
      </c>
      <c r="E47" s="25">
        <v>2.21</v>
      </c>
      <c r="F47" s="5">
        <v>108840</v>
      </c>
    </row>
    <row r="48" spans="1:7" x14ac:dyDescent="0.25">
      <c r="C48" s="13">
        <f>SUM(C47:C47)</f>
        <v>2.1</v>
      </c>
      <c r="D48" s="13">
        <f>SUM(D47:D47)</f>
        <v>0.11</v>
      </c>
      <c r="E48" s="13">
        <f>SUM(E47:E47)</f>
        <v>2.21</v>
      </c>
    </row>
    <row r="49" spans="1:7" x14ac:dyDescent="0.25">
      <c r="A49" s="322"/>
      <c r="C49" s="25"/>
      <c r="D49" s="25"/>
      <c r="E49" s="25"/>
    </row>
    <row r="50" spans="1:7" x14ac:dyDescent="0.25">
      <c r="A50" s="322" t="s">
        <v>60</v>
      </c>
      <c r="B50" s="323"/>
      <c r="C50" s="14"/>
      <c r="D50" s="14"/>
      <c r="E50" s="14"/>
    </row>
    <row r="51" spans="1:7" x14ac:dyDescent="0.25">
      <c r="A51" s="323" t="s">
        <v>3</v>
      </c>
      <c r="B51" s="323" t="s">
        <v>4</v>
      </c>
      <c r="C51" s="14">
        <v>540</v>
      </c>
      <c r="D51" s="14"/>
      <c r="E51" s="14">
        <v>540</v>
      </c>
      <c r="F51" s="5" t="s">
        <v>5</v>
      </c>
    </row>
    <row r="52" spans="1:7" x14ac:dyDescent="0.25">
      <c r="A52" s="323" t="s">
        <v>1113</v>
      </c>
      <c r="B52" s="323" t="s">
        <v>1415</v>
      </c>
      <c r="C52" s="14">
        <v>43.62</v>
      </c>
      <c r="D52" s="14">
        <v>8.7200000000000006</v>
      </c>
      <c r="E52" s="14">
        <v>52.34</v>
      </c>
      <c r="F52" s="5" t="s">
        <v>5</v>
      </c>
      <c r="G52" s="12"/>
    </row>
    <row r="53" spans="1:7" x14ac:dyDescent="0.25">
      <c r="A53" s="323" t="s">
        <v>1113</v>
      </c>
      <c r="B53" s="323" t="s">
        <v>1415</v>
      </c>
      <c r="C53" s="14">
        <v>15.67</v>
      </c>
      <c r="D53" s="14">
        <v>3.14</v>
      </c>
      <c r="E53" s="14">
        <v>18.809999999999999</v>
      </c>
      <c r="F53" s="5" t="s">
        <v>5</v>
      </c>
      <c r="G53" s="12"/>
    </row>
    <row r="54" spans="1:7" x14ac:dyDescent="0.25">
      <c r="A54" s="323" t="s">
        <v>1094</v>
      </c>
      <c r="B54" s="323" t="s">
        <v>1410</v>
      </c>
      <c r="C54" s="14">
        <v>410</v>
      </c>
      <c r="D54" s="14">
        <v>82</v>
      </c>
      <c r="E54" s="64">
        <v>492</v>
      </c>
      <c r="F54" s="5">
        <v>108843</v>
      </c>
      <c r="G54" s="12"/>
    </row>
    <row r="55" spans="1:7" x14ac:dyDescent="0.25">
      <c r="C55" s="13">
        <f>SUM(C51:C54)</f>
        <v>1009.29</v>
      </c>
      <c r="D55" s="13">
        <f>SUM(D51:D54)</f>
        <v>93.86</v>
      </c>
      <c r="E55" s="13">
        <f>SUM(E51:E54)</f>
        <v>1103.1500000000001</v>
      </c>
    </row>
    <row r="56" spans="1:7" x14ac:dyDescent="0.25">
      <c r="C56" s="25"/>
      <c r="D56" s="25"/>
      <c r="E56" s="25"/>
    </row>
    <row r="57" spans="1:7" x14ac:dyDescent="0.25">
      <c r="A57" s="322" t="s">
        <v>63</v>
      </c>
      <c r="C57" s="14"/>
      <c r="D57" s="14"/>
      <c r="E57" s="14"/>
    </row>
    <row r="58" spans="1:7" x14ac:dyDescent="0.25">
      <c r="A58" s="323" t="s">
        <v>3</v>
      </c>
      <c r="B58" s="2" t="s">
        <v>4</v>
      </c>
      <c r="C58" s="14">
        <v>178</v>
      </c>
      <c r="D58" s="14"/>
      <c r="E58" s="14">
        <v>178</v>
      </c>
      <c r="F58" s="5" t="s">
        <v>5</v>
      </c>
    </row>
    <row r="59" spans="1:7" x14ac:dyDescent="0.25">
      <c r="A59" s="323" t="s">
        <v>3</v>
      </c>
      <c r="B59" s="2" t="s">
        <v>4</v>
      </c>
      <c r="C59" s="14">
        <v>106</v>
      </c>
      <c r="D59" s="14"/>
      <c r="E59" s="14">
        <v>106</v>
      </c>
      <c r="F59" s="5" t="s">
        <v>5</v>
      </c>
    </row>
    <row r="60" spans="1:7" x14ac:dyDescent="0.25">
      <c r="A60" s="323" t="s">
        <v>3</v>
      </c>
      <c r="B60" s="2" t="s">
        <v>4</v>
      </c>
      <c r="C60" s="14">
        <v>293</v>
      </c>
      <c r="D60" s="14"/>
      <c r="E60" s="14">
        <v>293</v>
      </c>
      <c r="F60" s="5" t="s">
        <v>5</v>
      </c>
    </row>
    <row r="61" spans="1:7" x14ac:dyDescent="0.25">
      <c r="A61" s="323" t="s">
        <v>8</v>
      </c>
      <c r="B61" s="2" t="s">
        <v>1144</v>
      </c>
      <c r="C61" s="11">
        <v>25.41</v>
      </c>
      <c r="D61" s="11">
        <v>5.08</v>
      </c>
      <c r="E61" s="11">
        <v>30.49</v>
      </c>
      <c r="F61" s="5" t="s">
        <v>5</v>
      </c>
    </row>
    <row r="62" spans="1:7" x14ac:dyDescent="0.25">
      <c r="A62" s="323" t="s">
        <v>1147</v>
      </c>
      <c r="B62" s="2" t="s">
        <v>1398</v>
      </c>
      <c r="C62" s="11">
        <v>376.82</v>
      </c>
      <c r="D62" s="11">
        <v>75.36</v>
      </c>
      <c r="E62" s="11">
        <v>452.18</v>
      </c>
      <c r="F62" s="5" t="s">
        <v>5</v>
      </c>
    </row>
    <row r="63" spans="1:7" x14ac:dyDescent="0.25">
      <c r="A63" s="323" t="s">
        <v>415</v>
      </c>
      <c r="B63" s="2" t="s">
        <v>1484</v>
      </c>
      <c r="C63" s="11">
        <v>9.2200000000000006</v>
      </c>
      <c r="D63" s="11">
        <v>0.46</v>
      </c>
      <c r="E63" s="11">
        <v>9.68</v>
      </c>
    </row>
    <row r="64" spans="1:7" x14ac:dyDescent="0.25">
      <c r="A64" s="24"/>
      <c r="B64" s="20"/>
      <c r="C64" s="13">
        <f>SUM(C58:C63)</f>
        <v>988.45</v>
      </c>
      <c r="D64" s="13">
        <f>SUM(D58:D63)</f>
        <v>80.899999999999991</v>
      </c>
      <c r="E64" s="13">
        <f>SUM(E58:E63)</f>
        <v>1069.3500000000001</v>
      </c>
    </row>
    <row r="65" spans="1:6" x14ac:dyDescent="0.25">
      <c r="A65" s="24"/>
      <c r="B65" s="28"/>
      <c r="C65" s="25"/>
      <c r="D65" s="25"/>
      <c r="E65" s="25"/>
    </row>
    <row r="66" spans="1:6" x14ac:dyDescent="0.25">
      <c r="A66" s="322" t="s">
        <v>1243</v>
      </c>
      <c r="B66" s="21"/>
      <c r="C66" s="25"/>
      <c r="D66" s="25"/>
      <c r="E66" s="25"/>
    </row>
    <row r="67" spans="1:6" x14ac:dyDescent="0.25">
      <c r="A67" s="323" t="s">
        <v>1485</v>
      </c>
      <c r="B67" s="20" t="s">
        <v>1486</v>
      </c>
      <c r="C67" s="25">
        <v>18.2</v>
      </c>
      <c r="D67" s="25"/>
      <c r="E67" s="25">
        <v>18.2</v>
      </c>
      <c r="F67" s="5">
        <v>108845</v>
      </c>
    </row>
    <row r="68" spans="1:6" x14ac:dyDescent="0.25">
      <c r="A68" s="322"/>
      <c r="B68" s="21"/>
      <c r="C68" s="13">
        <f>SUM(C67:C67)</f>
        <v>18.2</v>
      </c>
      <c r="D68" s="13">
        <f>SUM(D67:D67)</f>
        <v>0</v>
      </c>
      <c r="E68" s="13">
        <f>SUM(E67:E67)</f>
        <v>18.2</v>
      </c>
    </row>
    <row r="69" spans="1:6" x14ac:dyDescent="0.25">
      <c r="A69" s="322"/>
      <c r="B69" s="21"/>
      <c r="C69" s="25"/>
      <c r="D69" s="25"/>
      <c r="E69" s="25"/>
    </row>
    <row r="70" spans="1:6" x14ac:dyDescent="0.25">
      <c r="A70" s="30" t="s">
        <v>73</v>
      </c>
      <c r="B70" s="30"/>
      <c r="C70" s="14"/>
      <c r="D70" s="14"/>
      <c r="E70" s="14"/>
    </row>
    <row r="71" spans="1:6" x14ac:dyDescent="0.25">
      <c r="A71" s="41" t="s">
        <v>653</v>
      </c>
      <c r="B71" s="260" t="s">
        <v>1153</v>
      </c>
      <c r="C71" s="14">
        <v>21.65</v>
      </c>
      <c r="D71" s="14">
        <v>4.33</v>
      </c>
      <c r="E71" s="14">
        <v>25.98</v>
      </c>
      <c r="F71" s="5" t="s">
        <v>5</v>
      </c>
    </row>
    <row r="72" spans="1:6" x14ac:dyDescent="0.25">
      <c r="C72" s="13">
        <f>SUM(C71:C71)</f>
        <v>21.65</v>
      </c>
      <c r="D72" s="13">
        <f>SUM(D71:D71)</f>
        <v>4.33</v>
      </c>
      <c r="E72" s="13">
        <f>SUM(E71:E71)</f>
        <v>25.98</v>
      </c>
    </row>
    <row r="73" spans="1:6" x14ac:dyDescent="0.25">
      <c r="C73" s="25"/>
      <c r="D73" s="25"/>
      <c r="E73" s="25"/>
    </row>
    <row r="74" spans="1:6" x14ac:dyDescent="0.25">
      <c r="B74" s="32" t="s">
        <v>75</v>
      </c>
      <c r="C74" s="13">
        <f>C11+C21+C29+C39+C44+C48+C55+C64+C68+C72</f>
        <v>5857.5999999999985</v>
      </c>
      <c r="D74" s="13">
        <f>D11+D21+D29+D39+D44+D48+D55+D64+D68+D72</f>
        <v>501.11</v>
      </c>
      <c r="E74" s="13">
        <f>E11+E21+E29+E39+E44+E48+E55+E64+E68+E72</f>
        <v>6358.71</v>
      </c>
    </row>
    <row r="75" spans="1:6" x14ac:dyDescent="0.25">
      <c r="B75" s="71"/>
      <c r="C75" s="25"/>
      <c r="D75" s="25"/>
      <c r="E75" s="25"/>
    </row>
    <row r="76" spans="1:6" x14ac:dyDescent="0.25">
      <c r="B76" s="34"/>
      <c r="C76" s="25"/>
      <c r="D76" s="25"/>
      <c r="E76" s="326"/>
    </row>
    <row r="77" spans="1:6" x14ac:dyDescent="0.25">
      <c r="B77" s="71"/>
      <c r="C77" s="25"/>
      <c r="D77" s="25"/>
      <c r="E77" s="25"/>
    </row>
    <row r="78" spans="1:6" x14ac:dyDescent="0.25">
      <c r="A78" s="42"/>
      <c r="B78" s="71"/>
      <c r="C78" s="25"/>
      <c r="D78" s="25"/>
      <c r="E78" s="25"/>
    </row>
    <row r="79" spans="1:6" x14ac:dyDescent="0.25">
      <c r="A79" s="323"/>
      <c r="C79" s="15"/>
    </row>
    <row r="80" spans="1:6" x14ac:dyDescent="0.25">
      <c r="A80" s="56"/>
      <c r="C80" s="15"/>
    </row>
    <row r="81" spans="1:3" x14ac:dyDescent="0.25">
      <c r="A81" s="42"/>
      <c r="B81" s="44"/>
      <c r="C81" s="15"/>
    </row>
    <row r="82" spans="1:3" x14ac:dyDescent="0.25">
      <c r="A82" s="42"/>
      <c r="B82" s="44"/>
      <c r="C82" s="15"/>
    </row>
    <row r="83" spans="1:3" x14ac:dyDescent="0.25">
      <c r="A83" s="42"/>
      <c r="B83" s="44"/>
      <c r="C83" s="15"/>
    </row>
    <row r="84" spans="1:3" x14ac:dyDescent="0.25">
      <c r="A84" s="42"/>
      <c r="B84" s="44"/>
      <c r="C84" s="15"/>
    </row>
    <row r="85" spans="1:3" x14ac:dyDescent="0.25">
      <c r="A85" s="42"/>
      <c r="B85" s="44"/>
      <c r="C85" s="15"/>
    </row>
    <row r="86" spans="1:3" x14ac:dyDescent="0.25">
      <c r="A86" s="85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I31" sqref="I31"/>
    </sheetView>
  </sheetViews>
  <sheetFormatPr defaultRowHeight="12.7" x14ac:dyDescent="0.25"/>
  <cols>
    <col min="1" max="1" width="33.69921875" style="2" customWidth="1"/>
    <col min="2" max="2" width="49.296875" style="2" customWidth="1"/>
    <col min="3" max="3" width="14.59765625" style="4" bestFit="1" customWidth="1"/>
    <col min="4" max="4" width="13.69921875" style="4" customWidth="1"/>
    <col min="5" max="5" width="14.59765625" style="4" bestFit="1" customWidth="1"/>
    <col min="6" max="6" width="10.69921875" style="5" bestFit="1" customWidth="1"/>
    <col min="7" max="7" width="17.296875" style="1" customWidth="1"/>
    <col min="8" max="8" width="3.09765625" style="2" customWidth="1"/>
    <col min="9" max="253" width="8.8984375" style="2"/>
    <col min="254" max="256" width="4.3984375" style="2" customWidth="1"/>
    <col min="257" max="257" width="33.69921875" style="2" customWidth="1"/>
    <col min="258" max="258" width="49.296875" style="2" customWidth="1"/>
    <col min="259" max="259" width="14.59765625" style="2" bestFit="1" customWidth="1"/>
    <col min="260" max="260" width="13.69921875" style="2" customWidth="1"/>
    <col min="261" max="261" width="14.59765625" style="2" bestFit="1" customWidth="1"/>
    <col min="262" max="262" width="10.69921875" style="2" bestFit="1" customWidth="1"/>
    <col min="263" max="263" width="17.296875" style="2" customWidth="1"/>
    <col min="264" max="264" width="3.09765625" style="2" customWidth="1"/>
    <col min="265" max="509" width="8.8984375" style="2"/>
    <col min="510" max="512" width="4.3984375" style="2" customWidth="1"/>
    <col min="513" max="513" width="33.69921875" style="2" customWidth="1"/>
    <col min="514" max="514" width="49.296875" style="2" customWidth="1"/>
    <col min="515" max="515" width="14.59765625" style="2" bestFit="1" customWidth="1"/>
    <col min="516" max="516" width="13.69921875" style="2" customWidth="1"/>
    <col min="517" max="517" width="14.59765625" style="2" bestFit="1" customWidth="1"/>
    <col min="518" max="518" width="10.69921875" style="2" bestFit="1" customWidth="1"/>
    <col min="519" max="519" width="17.296875" style="2" customWidth="1"/>
    <col min="520" max="520" width="3.09765625" style="2" customWidth="1"/>
    <col min="521" max="765" width="8.8984375" style="2"/>
    <col min="766" max="768" width="4.3984375" style="2" customWidth="1"/>
    <col min="769" max="769" width="33.69921875" style="2" customWidth="1"/>
    <col min="770" max="770" width="49.296875" style="2" customWidth="1"/>
    <col min="771" max="771" width="14.59765625" style="2" bestFit="1" customWidth="1"/>
    <col min="772" max="772" width="13.69921875" style="2" customWidth="1"/>
    <col min="773" max="773" width="14.59765625" style="2" bestFit="1" customWidth="1"/>
    <col min="774" max="774" width="10.69921875" style="2" bestFit="1" customWidth="1"/>
    <col min="775" max="775" width="17.296875" style="2" customWidth="1"/>
    <col min="776" max="776" width="3.09765625" style="2" customWidth="1"/>
    <col min="777" max="1021" width="8.8984375" style="2"/>
    <col min="1022" max="1024" width="4.3984375" style="2" customWidth="1"/>
    <col min="1025" max="1025" width="33.69921875" style="2" customWidth="1"/>
    <col min="1026" max="1026" width="49.296875" style="2" customWidth="1"/>
    <col min="1027" max="1027" width="14.59765625" style="2" bestFit="1" customWidth="1"/>
    <col min="1028" max="1028" width="13.69921875" style="2" customWidth="1"/>
    <col min="1029" max="1029" width="14.59765625" style="2" bestFit="1" customWidth="1"/>
    <col min="1030" max="1030" width="10.69921875" style="2" bestFit="1" customWidth="1"/>
    <col min="1031" max="1031" width="17.296875" style="2" customWidth="1"/>
    <col min="1032" max="1032" width="3.09765625" style="2" customWidth="1"/>
    <col min="1033" max="1277" width="8.8984375" style="2"/>
    <col min="1278" max="1280" width="4.3984375" style="2" customWidth="1"/>
    <col min="1281" max="1281" width="33.69921875" style="2" customWidth="1"/>
    <col min="1282" max="1282" width="49.296875" style="2" customWidth="1"/>
    <col min="1283" max="1283" width="14.59765625" style="2" bestFit="1" customWidth="1"/>
    <col min="1284" max="1284" width="13.69921875" style="2" customWidth="1"/>
    <col min="1285" max="1285" width="14.59765625" style="2" bestFit="1" customWidth="1"/>
    <col min="1286" max="1286" width="10.69921875" style="2" bestFit="1" customWidth="1"/>
    <col min="1287" max="1287" width="17.296875" style="2" customWidth="1"/>
    <col min="1288" max="1288" width="3.09765625" style="2" customWidth="1"/>
    <col min="1289" max="1533" width="8.8984375" style="2"/>
    <col min="1534" max="1536" width="4.3984375" style="2" customWidth="1"/>
    <col min="1537" max="1537" width="33.69921875" style="2" customWidth="1"/>
    <col min="1538" max="1538" width="49.296875" style="2" customWidth="1"/>
    <col min="1539" max="1539" width="14.59765625" style="2" bestFit="1" customWidth="1"/>
    <col min="1540" max="1540" width="13.69921875" style="2" customWidth="1"/>
    <col min="1541" max="1541" width="14.59765625" style="2" bestFit="1" customWidth="1"/>
    <col min="1542" max="1542" width="10.69921875" style="2" bestFit="1" customWidth="1"/>
    <col min="1543" max="1543" width="17.296875" style="2" customWidth="1"/>
    <col min="1544" max="1544" width="3.09765625" style="2" customWidth="1"/>
    <col min="1545" max="1789" width="8.8984375" style="2"/>
    <col min="1790" max="1792" width="4.3984375" style="2" customWidth="1"/>
    <col min="1793" max="1793" width="33.69921875" style="2" customWidth="1"/>
    <col min="1794" max="1794" width="49.296875" style="2" customWidth="1"/>
    <col min="1795" max="1795" width="14.59765625" style="2" bestFit="1" customWidth="1"/>
    <col min="1796" max="1796" width="13.69921875" style="2" customWidth="1"/>
    <col min="1797" max="1797" width="14.59765625" style="2" bestFit="1" customWidth="1"/>
    <col min="1798" max="1798" width="10.69921875" style="2" bestFit="1" customWidth="1"/>
    <col min="1799" max="1799" width="17.296875" style="2" customWidth="1"/>
    <col min="1800" max="1800" width="3.09765625" style="2" customWidth="1"/>
    <col min="1801" max="2045" width="8.8984375" style="2"/>
    <col min="2046" max="2048" width="4.3984375" style="2" customWidth="1"/>
    <col min="2049" max="2049" width="33.69921875" style="2" customWidth="1"/>
    <col min="2050" max="2050" width="49.296875" style="2" customWidth="1"/>
    <col min="2051" max="2051" width="14.59765625" style="2" bestFit="1" customWidth="1"/>
    <col min="2052" max="2052" width="13.69921875" style="2" customWidth="1"/>
    <col min="2053" max="2053" width="14.59765625" style="2" bestFit="1" customWidth="1"/>
    <col min="2054" max="2054" width="10.69921875" style="2" bestFit="1" customWidth="1"/>
    <col min="2055" max="2055" width="17.296875" style="2" customWidth="1"/>
    <col min="2056" max="2056" width="3.09765625" style="2" customWidth="1"/>
    <col min="2057" max="2301" width="8.8984375" style="2"/>
    <col min="2302" max="2304" width="4.3984375" style="2" customWidth="1"/>
    <col min="2305" max="2305" width="33.69921875" style="2" customWidth="1"/>
    <col min="2306" max="2306" width="49.296875" style="2" customWidth="1"/>
    <col min="2307" max="2307" width="14.59765625" style="2" bestFit="1" customWidth="1"/>
    <col min="2308" max="2308" width="13.69921875" style="2" customWidth="1"/>
    <col min="2309" max="2309" width="14.59765625" style="2" bestFit="1" customWidth="1"/>
    <col min="2310" max="2310" width="10.69921875" style="2" bestFit="1" customWidth="1"/>
    <col min="2311" max="2311" width="17.296875" style="2" customWidth="1"/>
    <col min="2312" max="2312" width="3.09765625" style="2" customWidth="1"/>
    <col min="2313" max="2557" width="8.8984375" style="2"/>
    <col min="2558" max="2560" width="4.3984375" style="2" customWidth="1"/>
    <col min="2561" max="2561" width="33.69921875" style="2" customWidth="1"/>
    <col min="2562" max="2562" width="49.296875" style="2" customWidth="1"/>
    <col min="2563" max="2563" width="14.59765625" style="2" bestFit="1" customWidth="1"/>
    <col min="2564" max="2564" width="13.69921875" style="2" customWidth="1"/>
    <col min="2565" max="2565" width="14.59765625" style="2" bestFit="1" customWidth="1"/>
    <col min="2566" max="2566" width="10.69921875" style="2" bestFit="1" customWidth="1"/>
    <col min="2567" max="2567" width="17.296875" style="2" customWidth="1"/>
    <col min="2568" max="2568" width="3.09765625" style="2" customWidth="1"/>
    <col min="2569" max="2813" width="8.8984375" style="2"/>
    <col min="2814" max="2816" width="4.3984375" style="2" customWidth="1"/>
    <col min="2817" max="2817" width="33.69921875" style="2" customWidth="1"/>
    <col min="2818" max="2818" width="49.296875" style="2" customWidth="1"/>
    <col min="2819" max="2819" width="14.59765625" style="2" bestFit="1" customWidth="1"/>
    <col min="2820" max="2820" width="13.69921875" style="2" customWidth="1"/>
    <col min="2821" max="2821" width="14.59765625" style="2" bestFit="1" customWidth="1"/>
    <col min="2822" max="2822" width="10.69921875" style="2" bestFit="1" customWidth="1"/>
    <col min="2823" max="2823" width="17.296875" style="2" customWidth="1"/>
    <col min="2824" max="2824" width="3.09765625" style="2" customWidth="1"/>
    <col min="2825" max="3069" width="8.8984375" style="2"/>
    <col min="3070" max="3072" width="4.3984375" style="2" customWidth="1"/>
    <col min="3073" max="3073" width="33.69921875" style="2" customWidth="1"/>
    <col min="3074" max="3074" width="49.296875" style="2" customWidth="1"/>
    <col min="3075" max="3075" width="14.59765625" style="2" bestFit="1" customWidth="1"/>
    <col min="3076" max="3076" width="13.69921875" style="2" customWidth="1"/>
    <col min="3077" max="3077" width="14.59765625" style="2" bestFit="1" customWidth="1"/>
    <col min="3078" max="3078" width="10.69921875" style="2" bestFit="1" customWidth="1"/>
    <col min="3079" max="3079" width="17.296875" style="2" customWidth="1"/>
    <col min="3080" max="3080" width="3.09765625" style="2" customWidth="1"/>
    <col min="3081" max="3325" width="8.8984375" style="2"/>
    <col min="3326" max="3328" width="4.3984375" style="2" customWidth="1"/>
    <col min="3329" max="3329" width="33.69921875" style="2" customWidth="1"/>
    <col min="3330" max="3330" width="49.296875" style="2" customWidth="1"/>
    <col min="3331" max="3331" width="14.59765625" style="2" bestFit="1" customWidth="1"/>
    <col min="3332" max="3332" width="13.69921875" style="2" customWidth="1"/>
    <col min="3333" max="3333" width="14.59765625" style="2" bestFit="1" customWidth="1"/>
    <col min="3334" max="3334" width="10.69921875" style="2" bestFit="1" customWidth="1"/>
    <col min="3335" max="3335" width="17.296875" style="2" customWidth="1"/>
    <col min="3336" max="3336" width="3.09765625" style="2" customWidth="1"/>
    <col min="3337" max="3581" width="8.8984375" style="2"/>
    <col min="3582" max="3584" width="4.3984375" style="2" customWidth="1"/>
    <col min="3585" max="3585" width="33.69921875" style="2" customWidth="1"/>
    <col min="3586" max="3586" width="49.296875" style="2" customWidth="1"/>
    <col min="3587" max="3587" width="14.59765625" style="2" bestFit="1" customWidth="1"/>
    <col min="3588" max="3588" width="13.69921875" style="2" customWidth="1"/>
    <col min="3589" max="3589" width="14.59765625" style="2" bestFit="1" customWidth="1"/>
    <col min="3590" max="3590" width="10.69921875" style="2" bestFit="1" customWidth="1"/>
    <col min="3591" max="3591" width="17.296875" style="2" customWidth="1"/>
    <col min="3592" max="3592" width="3.09765625" style="2" customWidth="1"/>
    <col min="3593" max="3837" width="8.8984375" style="2"/>
    <col min="3838" max="3840" width="4.3984375" style="2" customWidth="1"/>
    <col min="3841" max="3841" width="33.69921875" style="2" customWidth="1"/>
    <col min="3842" max="3842" width="49.296875" style="2" customWidth="1"/>
    <col min="3843" max="3843" width="14.59765625" style="2" bestFit="1" customWidth="1"/>
    <col min="3844" max="3844" width="13.69921875" style="2" customWidth="1"/>
    <col min="3845" max="3845" width="14.59765625" style="2" bestFit="1" customWidth="1"/>
    <col min="3846" max="3846" width="10.69921875" style="2" bestFit="1" customWidth="1"/>
    <col min="3847" max="3847" width="17.296875" style="2" customWidth="1"/>
    <col min="3848" max="3848" width="3.09765625" style="2" customWidth="1"/>
    <col min="3849" max="4093" width="8.8984375" style="2"/>
    <col min="4094" max="4096" width="4.3984375" style="2" customWidth="1"/>
    <col min="4097" max="4097" width="33.69921875" style="2" customWidth="1"/>
    <col min="4098" max="4098" width="49.296875" style="2" customWidth="1"/>
    <col min="4099" max="4099" width="14.59765625" style="2" bestFit="1" customWidth="1"/>
    <col min="4100" max="4100" width="13.69921875" style="2" customWidth="1"/>
    <col min="4101" max="4101" width="14.59765625" style="2" bestFit="1" customWidth="1"/>
    <col min="4102" max="4102" width="10.69921875" style="2" bestFit="1" customWidth="1"/>
    <col min="4103" max="4103" width="17.296875" style="2" customWidth="1"/>
    <col min="4104" max="4104" width="3.09765625" style="2" customWidth="1"/>
    <col min="4105" max="4349" width="8.8984375" style="2"/>
    <col min="4350" max="4352" width="4.3984375" style="2" customWidth="1"/>
    <col min="4353" max="4353" width="33.69921875" style="2" customWidth="1"/>
    <col min="4354" max="4354" width="49.296875" style="2" customWidth="1"/>
    <col min="4355" max="4355" width="14.59765625" style="2" bestFit="1" customWidth="1"/>
    <col min="4356" max="4356" width="13.69921875" style="2" customWidth="1"/>
    <col min="4357" max="4357" width="14.59765625" style="2" bestFit="1" customWidth="1"/>
    <col min="4358" max="4358" width="10.69921875" style="2" bestFit="1" customWidth="1"/>
    <col min="4359" max="4359" width="17.296875" style="2" customWidth="1"/>
    <col min="4360" max="4360" width="3.09765625" style="2" customWidth="1"/>
    <col min="4361" max="4605" width="8.8984375" style="2"/>
    <col min="4606" max="4608" width="4.3984375" style="2" customWidth="1"/>
    <col min="4609" max="4609" width="33.69921875" style="2" customWidth="1"/>
    <col min="4610" max="4610" width="49.296875" style="2" customWidth="1"/>
    <col min="4611" max="4611" width="14.59765625" style="2" bestFit="1" customWidth="1"/>
    <col min="4612" max="4612" width="13.69921875" style="2" customWidth="1"/>
    <col min="4613" max="4613" width="14.59765625" style="2" bestFit="1" customWidth="1"/>
    <col min="4614" max="4614" width="10.69921875" style="2" bestFit="1" customWidth="1"/>
    <col min="4615" max="4615" width="17.296875" style="2" customWidth="1"/>
    <col min="4616" max="4616" width="3.09765625" style="2" customWidth="1"/>
    <col min="4617" max="4861" width="8.8984375" style="2"/>
    <col min="4862" max="4864" width="4.3984375" style="2" customWidth="1"/>
    <col min="4865" max="4865" width="33.69921875" style="2" customWidth="1"/>
    <col min="4866" max="4866" width="49.296875" style="2" customWidth="1"/>
    <col min="4867" max="4867" width="14.59765625" style="2" bestFit="1" customWidth="1"/>
    <col min="4868" max="4868" width="13.69921875" style="2" customWidth="1"/>
    <col min="4869" max="4869" width="14.59765625" style="2" bestFit="1" customWidth="1"/>
    <col min="4870" max="4870" width="10.69921875" style="2" bestFit="1" customWidth="1"/>
    <col min="4871" max="4871" width="17.296875" style="2" customWidth="1"/>
    <col min="4872" max="4872" width="3.09765625" style="2" customWidth="1"/>
    <col min="4873" max="5117" width="8.8984375" style="2"/>
    <col min="5118" max="5120" width="4.3984375" style="2" customWidth="1"/>
    <col min="5121" max="5121" width="33.69921875" style="2" customWidth="1"/>
    <col min="5122" max="5122" width="49.296875" style="2" customWidth="1"/>
    <col min="5123" max="5123" width="14.59765625" style="2" bestFit="1" customWidth="1"/>
    <col min="5124" max="5124" width="13.69921875" style="2" customWidth="1"/>
    <col min="5125" max="5125" width="14.59765625" style="2" bestFit="1" customWidth="1"/>
    <col min="5126" max="5126" width="10.69921875" style="2" bestFit="1" customWidth="1"/>
    <col min="5127" max="5127" width="17.296875" style="2" customWidth="1"/>
    <col min="5128" max="5128" width="3.09765625" style="2" customWidth="1"/>
    <col min="5129" max="5373" width="8.8984375" style="2"/>
    <col min="5374" max="5376" width="4.3984375" style="2" customWidth="1"/>
    <col min="5377" max="5377" width="33.69921875" style="2" customWidth="1"/>
    <col min="5378" max="5378" width="49.296875" style="2" customWidth="1"/>
    <col min="5379" max="5379" width="14.59765625" style="2" bestFit="1" customWidth="1"/>
    <col min="5380" max="5380" width="13.69921875" style="2" customWidth="1"/>
    <col min="5381" max="5381" width="14.59765625" style="2" bestFit="1" customWidth="1"/>
    <col min="5382" max="5382" width="10.69921875" style="2" bestFit="1" customWidth="1"/>
    <col min="5383" max="5383" width="17.296875" style="2" customWidth="1"/>
    <col min="5384" max="5384" width="3.09765625" style="2" customWidth="1"/>
    <col min="5385" max="5629" width="8.8984375" style="2"/>
    <col min="5630" max="5632" width="4.3984375" style="2" customWidth="1"/>
    <col min="5633" max="5633" width="33.69921875" style="2" customWidth="1"/>
    <col min="5634" max="5634" width="49.296875" style="2" customWidth="1"/>
    <col min="5635" max="5635" width="14.59765625" style="2" bestFit="1" customWidth="1"/>
    <col min="5636" max="5636" width="13.69921875" style="2" customWidth="1"/>
    <col min="5637" max="5637" width="14.59765625" style="2" bestFit="1" customWidth="1"/>
    <col min="5638" max="5638" width="10.69921875" style="2" bestFit="1" customWidth="1"/>
    <col min="5639" max="5639" width="17.296875" style="2" customWidth="1"/>
    <col min="5640" max="5640" width="3.09765625" style="2" customWidth="1"/>
    <col min="5641" max="5885" width="8.8984375" style="2"/>
    <col min="5886" max="5888" width="4.3984375" style="2" customWidth="1"/>
    <col min="5889" max="5889" width="33.69921875" style="2" customWidth="1"/>
    <col min="5890" max="5890" width="49.296875" style="2" customWidth="1"/>
    <col min="5891" max="5891" width="14.59765625" style="2" bestFit="1" customWidth="1"/>
    <col min="5892" max="5892" width="13.69921875" style="2" customWidth="1"/>
    <col min="5893" max="5893" width="14.59765625" style="2" bestFit="1" customWidth="1"/>
    <col min="5894" max="5894" width="10.69921875" style="2" bestFit="1" customWidth="1"/>
    <col min="5895" max="5895" width="17.296875" style="2" customWidth="1"/>
    <col min="5896" max="5896" width="3.09765625" style="2" customWidth="1"/>
    <col min="5897" max="6141" width="8.8984375" style="2"/>
    <col min="6142" max="6144" width="4.3984375" style="2" customWidth="1"/>
    <col min="6145" max="6145" width="33.69921875" style="2" customWidth="1"/>
    <col min="6146" max="6146" width="49.296875" style="2" customWidth="1"/>
    <col min="6147" max="6147" width="14.59765625" style="2" bestFit="1" customWidth="1"/>
    <col min="6148" max="6148" width="13.69921875" style="2" customWidth="1"/>
    <col min="6149" max="6149" width="14.59765625" style="2" bestFit="1" customWidth="1"/>
    <col min="6150" max="6150" width="10.69921875" style="2" bestFit="1" customWidth="1"/>
    <col min="6151" max="6151" width="17.296875" style="2" customWidth="1"/>
    <col min="6152" max="6152" width="3.09765625" style="2" customWidth="1"/>
    <col min="6153" max="6397" width="8.8984375" style="2"/>
    <col min="6398" max="6400" width="4.3984375" style="2" customWidth="1"/>
    <col min="6401" max="6401" width="33.69921875" style="2" customWidth="1"/>
    <col min="6402" max="6402" width="49.296875" style="2" customWidth="1"/>
    <col min="6403" max="6403" width="14.59765625" style="2" bestFit="1" customWidth="1"/>
    <col min="6404" max="6404" width="13.69921875" style="2" customWidth="1"/>
    <col min="6405" max="6405" width="14.59765625" style="2" bestFit="1" customWidth="1"/>
    <col min="6406" max="6406" width="10.69921875" style="2" bestFit="1" customWidth="1"/>
    <col min="6407" max="6407" width="17.296875" style="2" customWidth="1"/>
    <col min="6408" max="6408" width="3.09765625" style="2" customWidth="1"/>
    <col min="6409" max="6653" width="8.8984375" style="2"/>
    <col min="6654" max="6656" width="4.3984375" style="2" customWidth="1"/>
    <col min="6657" max="6657" width="33.69921875" style="2" customWidth="1"/>
    <col min="6658" max="6658" width="49.296875" style="2" customWidth="1"/>
    <col min="6659" max="6659" width="14.59765625" style="2" bestFit="1" customWidth="1"/>
    <col min="6660" max="6660" width="13.69921875" style="2" customWidth="1"/>
    <col min="6661" max="6661" width="14.59765625" style="2" bestFit="1" customWidth="1"/>
    <col min="6662" max="6662" width="10.69921875" style="2" bestFit="1" customWidth="1"/>
    <col min="6663" max="6663" width="17.296875" style="2" customWidth="1"/>
    <col min="6664" max="6664" width="3.09765625" style="2" customWidth="1"/>
    <col min="6665" max="6909" width="8.8984375" style="2"/>
    <col min="6910" max="6912" width="4.3984375" style="2" customWidth="1"/>
    <col min="6913" max="6913" width="33.69921875" style="2" customWidth="1"/>
    <col min="6914" max="6914" width="49.296875" style="2" customWidth="1"/>
    <col min="6915" max="6915" width="14.59765625" style="2" bestFit="1" customWidth="1"/>
    <col min="6916" max="6916" width="13.69921875" style="2" customWidth="1"/>
    <col min="6917" max="6917" width="14.59765625" style="2" bestFit="1" customWidth="1"/>
    <col min="6918" max="6918" width="10.69921875" style="2" bestFit="1" customWidth="1"/>
    <col min="6919" max="6919" width="17.296875" style="2" customWidth="1"/>
    <col min="6920" max="6920" width="3.09765625" style="2" customWidth="1"/>
    <col min="6921" max="7165" width="8.8984375" style="2"/>
    <col min="7166" max="7168" width="4.3984375" style="2" customWidth="1"/>
    <col min="7169" max="7169" width="33.69921875" style="2" customWidth="1"/>
    <col min="7170" max="7170" width="49.296875" style="2" customWidth="1"/>
    <col min="7171" max="7171" width="14.59765625" style="2" bestFit="1" customWidth="1"/>
    <col min="7172" max="7172" width="13.69921875" style="2" customWidth="1"/>
    <col min="7173" max="7173" width="14.59765625" style="2" bestFit="1" customWidth="1"/>
    <col min="7174" max="7174" width="10.69921875" style="2" bestFit="1" customWidth="1"/>
    <col min="7175" max="7175" width="17.296875" style="2" customWidth="1"/>
    <col min="7176" max="7176" width="3.09765625" style="2" customWidth="1"/>
    <col min="7177" max="7421" width="8.8984375" style="2"/>
    <col min="7422" max="7424" width="4.3984375" style="2" customWidth="1"/>
    <col min="7425" max="7425" width="33.69921875" style="2" customWidth="1"/>
    <col min="7426" max="7426" width="49.296875" style="2" customWidth="1"/>
    <col min="7427" max="7427" width="14.59765625" style="2" bestFit="1" customWidth="1"/>
    <col min="7428" max="7428" width="13.69921875" style="2" customWidth="1"/>
    <col min="7429" max="7429" width="14.59765625" style="2" bestFit="1" customWidth="1"/>
    <col min="7430" max="7430" width="10.69921875" style="2" bestFit="1" customWidth="1"/>
    <col min="7431" max="7431" width="17.296875" style="2" customWidth="1"/>
    <col min="7432" max="7432" width="3.09765625" style="2" customWidth="1"/>
    <col min="7433" max="7677" width="8.8984375" style="2"/>
    <col min="7678" max="7680" width="4.3984375" style="2" customWidth="1"/>
    <col min="7681" max="7681" width="33.69921875" style="2" customWidth="1"/>
    <col min="7682" max="7682" width="49.296875" style="2" customWidth="1"/>
    <col min="7683" max="7683" width="14.59765625" style="2" bestFit="1" customWidth="1"/>
    <col min="7684" max="7684" width="13.69921875" style="2" customWidth="1"/>
    <col min="7685" max="7685" width="14.59765625" style="2" bestFit="1" customWidth="1"/>
    <col min="7686" max="7686" width="10.69921875" style="2" bestFit="1" customWidth="1"/>
    <col min="7687" max="7687" width="17.296875" style="2" customWidth="1"/>
    <col min="7688" max="7688" width="3.09765625" style="2" customWidth="1"/>
    <col min="7689" max="7933" width="8.8984375" style="2"/>
    <col min="7934" max="7936" width="4.3984375" style="2" customWidth="1"/>
    <col min="7937" max="7937" width="33.69921875" style="2" customWidth="1"/>
    <col min="7938" max="7938" width="49.296875" style="2" customWidth="1"/>
    <col min="7939" max="7939" width="14.59765625" style="2" bestFit="1" customWidth="1"/>
    <col min="7940" max="7940" width="13.69921875" style="2" customWidth="1"/>
    <col min="7941" max="7941" width="14.59765625" style="2" bestFit="1" customWidth="1"/>
    <col min="7942" max="7942" width="10.69921875" style="2" bestFit="1" customWidth="1"/>
    <col min="7943" max="7943" width="17.296875" style="2" customWidth="1"/>
    <col min="7944" max="7944" width="3.09765625" style="2" customWidth="1"/>
    <col min="7945" max="8189" width="8.8984375" style="2"/>
    <col min="8190" max="8192" width="4.3984375" style="2" customWidth="1"/>
    <col min="8193" max="8193" width="33.69921875" style="2" customWidth="1"/>
    <col min="8194" max="8194" width="49.296875" style="2" customWidth="1"/>
    <col min="8195" max="8195" width="14.59765625" style="2" bestFit="1" customWidth="1"/>
    <col min="8196" max="8196" width="13.69921875" style="2" customWidth="1"/>
    <col min="8197" max="8197" width="14.59765625" style="2" bestFit="1" customWidth="1"/>
    <col min="8198" max="8198" width="10.69921875" style="2" bestFit="1" customWidth="1"/>
    <col min="8199" max="8199" width="17.296875" style="2" customWidth="1"/>
    <col min="8200" max="8200" width="3.09765625" style="2" customWidth="1"/>
    <col min="8201" max="8445" width="8.8984375" style="2"/>
    <col min="8446" max="8448" width="4.3984375" style="2" customWidth="1"/>
    <col min="8449" max="8449" width="33.69921875" style="2" customWidth="1"/>
    <col min="8450" max="8450" width="49.296875" style="2" customWidth="1"/>
    <col min="8451" max="8451" width="14.59765625" style="2" bestFit="1" customWidth="1"/>
    <col min="8452" max="8452" width="13.69921875" style="2" customWidth="1"/>
    <col min="8453" max="8453" width="14.59765625" style="2" bestFit="1" customWidth="1"/>
    <col min="8454" max="8454" width="10.69921875" style="2" bestFit="1" customWidth="1"/>
    <col min="8455" max="8455" width="17.296875" style="2" customWidth="1"/>
    <col min="8456" max="8456" width="3.09765625" style="2" customWidth="1"/>
    <col min="8457" max="8701" width="8.8984375" style="2"/>
    <col min="8702" max="8704" width="4.3984375" style="2" customWidth="1"/>
    <col min="8705" max="8705" width="33.69921875" style="2" customWidth="1"/>
    <col min="8706" max="8706" width="49.296875" style="2" customWidth="1"/>
    <col min="8707" max="8707" width="14.59765625" style="2" bestFit="1" customWidth="1"/>
    <col min="8708" max="8708" width="13.69921875" style="2" customWidth="1"/>
    <col min="8709" max="8709" width="14.59765625" style="2" bestFit="1" customWidth="1"/>
    <col min="8710" max="8710" width="10.69921875" style="2" bestFit="1" customWidth="1"/>
    <col min="8711" max="8711" width="17.296875" style="2" customWidth="1"/>
    <col min="8712" max="8712" width="3.09765625" style="2" customWidth="1"/>
    <col min="8713" max="8957" width="8.8984375" style="2"/>
    <col min="8958" max="8960" width="4.3984375" style="2" customWidth="1"/>
    <col min="8961" max="8961" width="33.69921875" style="2" customWidth="1"/>
    <col min="8962" max="8962" width="49.296875" style="2" customWidth="1"/>
    <col min="8963" max="8963" width="14.59765625" style="2" bestFit="1" customWidth="1"/>
    <col min="8964" max="8964" width="13.69921875" style="2" customWidth="1"/>
    <col min="8965" max="8965" width="14.59765625" style="2" bestFit="1" customWidth="1"/>
    <col min="8966" max="8966" width="10.69921875" style="2" bestFit="1" customWidth="1"/>
    <col min="8967" max="8967" width="17.296875" style="2" customWidth="1"/>
    <col min="8968" max="8968" width="3.09765625" style="2" customWidth="1"/>
    <col min="8969" max="9213" width="8.8984375" style="2"/>
    <col min="9214" max="9216" width="4.3984375" style="2" customWidth="1"/>
    <col min="9217" max="9217" width="33.69921875" style="2" customWidth="1"/>
    <col min="9218" max="9218" width="49.296875" style="2" customWidth="1"/>
    <col min="9219" max="9219" width="14.59765625" style="2" bestFit="1" customWidth="1"/>
    <col min="9220" max="9220" width="13.69921875" style="2" customWidth="1"/>
    <col min="9221" max="9221" width="14.59765625" style="2" bestFit="1" customWidth="1"/>
    <col min="9222" max="9222" width="10.69921875" style="2" bestFit="1" customWidth="1"/>
    <col min="9223" max="9223" width="17.296875" style="2" customWidth="1"/>
    <col min="9224" max="9224" width="3.09765625" style="2" customWidth="1"/>
    <col min="9225" max="9469" width="8.8984375" style="2"/>
    <col min="9470" max="9472" width="4.3984375" style="2" customWidth="1"/>
    <col min="9473" max="9473" width="33.69921875" style="2" customWidth="1"/>
    <col min="9474" max="9474" width="49.296875" style="2" customWidth="1"/>
    <col min="9475" max="9475" width="14.59765625" style="2" bestFit="1" customWidth="1"/>
    <col min="9476" max="9476" width="13.69921875" style="2" customWidth="1"/>
    <col min="9477" max="9477" width="14.59765625" style="2" bestFit="1" customWidth="1"/>
    <col min="9478" max="9478" width="10.69921875" style="2" bestFit="1" customWidth="1"/>
    <col min="9479" max="9479" width="17.296875" style="2" customWidth="1"/>
    <col min="9480" max="9480" width="3.09765625" style="2" customWidth="1"/>
    <col min="9481" max="9725" width="8.8984375" style="2"/>
    <col min="9726" max="9728" width="4.3984375" style="2" customWidth="1"/>
    <col min="9729" max="9729" width="33.69921875" style="2" customWidth="1"/>
    <col min="9730" max="9730" width="49.296875" style="2" customWidth="1"/>
    <col min="9731" max="9731" width="14.59765625" style="2" bestFit="1" customWidth="1"/>
    <col min="9732" max="9732" width="13.69921875" style="2" customWidth="1"/>
    <col min="9733" max="9733" width="14.59765625" style="2" bestFit="1" customWidth="1"/>
    <col min="9734" max="9734" width="10.69921875" style="2" bestFit="1" customWidth="1"/>
    <col min="9735" max="9735" width="17.296875" style="2" customWidth="1"/>
    <col min="9736" max="9736" width="3.09765625" style="2" customWidth="1"/>
    <col min="9737" max="9981" width="8.8984375" style="2"/>
    <col min="9982" max="9984" width="4.3984375" style="2" customWidth="1"/>
    <col min="9985" max="9985" width="33.69921875" style="2" customWidth="1"/>
    <col min="9986" max="9986" width="49.296875" style="2" customWidth="1"/>
    <col min="9987" max="9987" width="14.59765625" style="2" bestFit="1" customWidth="1"/>
    <col min="9988" max="9988" width="13.69921875" style="2" customWidth="1"/>
    <col min="9989" max="9989" width="14.59765625" style="2" bestFit="1" customWidth="1"/>
    <col min="9990" max="9990" width="10.69921875" style="2" bestFit="1" customWidth="1"/>
    <col min="9991" max="9991" width="17.296875" style="2" customWidth="1"/>
    <col min="9992" max="9992" width="3.09765625" style="2" customWidth="1"/>
    <col min="9993" max="10237" width="8.8984375" style="2"/>
    <col min="10238" max="10240" width="4.3984375" style="2" customWidth="1"/>
    <col min="10241" max="10241" width="33.69921875" style="2" customWidth="1"/>
    <col min="10242" max="10242" width="49.296875" style="2" customWidth="1"/>
    <col min="10243" max="10243" width="14.59765625" style="2" bestFit="1" customWidth="1"/>
    <col min="10244" max="10244" width="13.69921875" style="2" customWidth="1"/>
    <col min="10245" max="10245" width="14.59765625" style="2" bestFit="1" customWidth="1"/>
    <col min="10246" max="10246" width="10.69921875" style="2" bestFit="1" customWidth="1"/>
    <col min="10247" max="10247" width="17.296875" style="2" customWidth="1"/>
    <col min="10248" max="10248" width="3.09765625" style="2" customWidth="1"/>
    <col min="10249" max="10493" width="8.8984375" style="2"/>
    <col min="10494" max="10496" width="4.3984375" style="2" customWidth="1"/>
    <col min="10497" max="10497" width="33.69921875" style="2" customWidth="1"/>
    <col min="10498" max="10498" width="49.296875" style="2" customWidth="1"/>
    <col min="10499" max="10499" width="14.59765625" style="2" bestFit="1" customWidth="1"/>
    <col min="10500" max="10500" width="13.69921875" style="2" customWidth="1"/>
    <col min="10501" max="10501" width="14.59765625" style="2" bestFit="1" customWidth="1"/>
    <col min="10502" max="10502" width="10.69921875" style="2" bestFit="1" customWidth="1"/>
    <col min="10503" max="10503" width="17.296875" style="2" customWidth="1"/>
    <col min="10504" max="10504" width="3.09765625" style="2" customWidth="1"/>
    <col min="10505" max="10749" width="8.8984375" style="2"/>
    <col min="10750" max="10752" width="4.3984375" style="2" customWidth="1"/>
    <col min="10753" max="10753" width="33.69921875" style="2" customWidth="1"/>
    <col min="10754" max="10754" width="49.296875" style="2" customWidth="1"/>
    <col min="10755" max="10755" width="14.59765625" style="2" bestFit="1" customWidth="1"/>
    <col min="10756" max="10756" width="13.69921875" style="2" customWidth="1"/>
    <col min="10757" max="10757" width="14.59765625" style="2" bestFit="1" customWidth="1"/>
    <col min="10758" max="10758" width="10.69921875" style="2" bestFit="1" customWidth="1"/>
    <col min="10759" max="10759" width="17.296875" style="2" customWidth="1"/>
    <col min="10760" max="10760" width="3.09765625" style="2" customWidth="1"/>
    <col min="10761" max="11005" width="8.8984375" style="2"/>
    <col min="11006" max="11008" width="4.3984375" style="2" customWidth="1"/>
    <col min="11009" max="11009" width="33.69921875" style="2" customWidth="1"/>
    <col min="11010" max="11010" width="49.296875" style="2" customWidth="1"/>
    <col min="11011" max="11011" width="14.59765625" style="2" bestFit="1" customWidth="1"/>
    <col min="11012" max="11012" width="13.69921875" style="2" customWidth="1"/>
    <col min="11013" max="11013" width="14.59765625" style="2" bestFit="1" customWidth="1"/>
    <col min="11014" max="11014" width="10.69921875" style="2" bestFit="1" customWidth="1"/>
    <col min="11015" max="11015" width="17.296875" style="2" customWidth="1"/>
    <col min="11016" max="11016" width="3.09765625" style="2" customWidth="1"/>
    <col min="11017" max="11261" width="8.8984375" style="2"/>
    <col min="11262" max="11264" width="4.3984375" style="2" customWidth="1"/>
    <col min="11265" max="11265" width="33.69921875" style="2" customWidth="1"/>
    <col min="11266" max="11266" width="49.296875" style="2" customWidth="1"/>
    <col min="11267" max="11267" width="14.59765625" style="2" bestFit="1" customWidth="1"/>
    <col min="11268" max="11268" width="13.69921875" style="2" customWidth="1"/>
    <col min="11269" max="11269" width="14.59765625" style="2" bestFit="1" customWidth="1"/>
    <col min="11270" max="11270" width="10.69921875" style="2" bestFit="1" customWidth="1"/>
    <col min="11271" max="11271" width="17.296875" style="2" customWidth="1"/>
    <col min="11272" max="11272" width="3.09765625" style="2" customWidth="1"/>
    <col min="11273" max="11517" width="8.8984375" style="2"/>
    <col min="11518" max="11520" width="4.3984375" style="2" customWidth="1"/>
    <col min="11521" max="11521" width="33.69921875" style="2" customWidth="1"/>
    <col min="11522" max="11522" width="49.296875" style="2" customWidth="1"/>
    <col min="11523" max="11523" width="14.59765625" style="2" bestFit="1" customWidth="1"/>
    <col min="11524" max="11524" width="13.69921875" style="2" customWidth="1"/>
    <col min="11525" max="11525" width="14.59765625" style="2" bestFit="1" customWidth="1"/>
    <col min="11526" max="11526" width="10.69921875" style="2" bestFit="1" customWidth="1"/>
    <col min="11527" max="11527" width="17.296875" style="2" customWidth="1"/>
    <col min="11528" max="11528" width="3.09765625" style="2" customWidth="1"/>
    <col min="11529" max="11773" width="8.8984375" style="2"/>
    <col min="11774" max="11776" width="4.3984375" style="2" customWidth="1"/>
    <col min="11777" max="11777" width="33.69921875" style="2" customWidth="1"/>
    <col min="11778" max="11778" width="49.296875" style="2" customWidth="1"/>
    <col min="11779" max="11779" width="14.59765625" style="2" bestFit="1" customWidth="1"/>
    <col min="11780" max="11780" width="13.69921875" style="2" customWidth="1"/>
    <col min="11781" max="11781" width="14.59765625" style="2" bestFit="1" customWidth="1"/>
    <col min="11782" max="11782" width="10.69921875" style="2" bestFit="1" customWidth="1"/>
    <col min="11783" max="11783" width="17.296875" style="2" customWidth="1"/>
    <col min="11784" max="11784" width="3.09765625" style="2" customWidth="1"/>
    <col min="11785" max="12029" width="8.8984375" style="2"/>
    <col min="12030" max="12032" width="4.3984375" style="2" customWidth="1"/>
    <col min="12033" max="12033" width="33.69921875" style="2" customWidth="1"/>
    <col min="12034" max="12034" width="49.296875" style="2" customWidth="1"/>
    <col min="12035" max="12035" width="14.59765625" style="2" bestFit="1" customWidth="1"/>
    <col min="12036" max="12036" width="13.69921875" style="2" customWidth="1"/>
    <col min="12037" max="12037" width="14.59765625" style="2" bestFit="1" customWidth="1"/>
    <col min="12038" max="12038" width="10.69921875" style="2" bestFit="1" customWidth="1"/>
    <col min="12039" max="12039" width="17.296875" style="2" customWidth="1"/>
    <col min="12040" max="12040" width="3.09765625" style="2" customWidth="1"/>
    <col min="12041" max="12285" width="8.8984375" style="2"/>
    <col min="12286" max="12288" width="4.3984375" style="2" customWidth="1"/>
    <col min="12289" max="12289" width="33.69921875" style="2" customWidth="1"/>
    <col min="12290" max="12290" width="49.296875" style="2" customWidth="1"/>
    <col min="12291" max="12291" width="14.59765625" style="2" bestFit="1" customWidth="1"/>
    <col min="12292" max="12292" width="13.69921875" style="2" customWidth="1"/>
    <col min="12293" max="12293" width="14.59765625" style="2" bestFit="1" customWidth="1"/>
    <col min="12294" max="12294" width="10.69921875" style="2" bestFit="1" customWidth="1"/>
    <col min="12295" max="12295" width="17.296875" style="2" customWidth="1"/>
    <col min="12296" max="12296" width="3.09765625" style="2" customWidth="1"/>
    <col min="12297" max="12541" width="8.8984375" style="2"/>
    <col min="12542" max="12544" width="4.3984375" style="2" customWidth="1"/>
    <col min="12545" max="12545" width="33.69921875" style="2" customWidth="1"/>
    <col min="12546" max="12546" width="49.296875" style="2" customWidth="1"/>
    <col min="12547" max="12547" width="14.59765625" style="2" bestFit="1" customWidth="1"/>
    <col min="12548" max="12548" width="13.69921875" style="2" customWidth="1"/>
    <col min="12549" max="12549" width="14.59765625" style="2" bestFit="1" customWidth="1"/>
    <col min="12550" max="12550" width="10.69921875" style="2" bestFit="1" customWidth="1"/>
    <col min="12551" max="12551" width="17.296875" style="2" customWidth="1"/>
    <col min="12552" max="12552" width="3.09765625" style="2" customWidth="1"/>
    <col min="12553" max="12797" width="8.8984375" style="2"/>
    <col min="12798" max="12800" width="4.3984375" style="2" customWidth="1"/>
    <col min="12801" max="12801" width="33.69921875" style="2" customWidth="1"/>
    <col min="12802" max="12802" width="49.296875" style="2" customWidth="1"/>
    <col min="12803" max="12803" width="14.59765625" style="2" bestFit="1" customWidth="1"/>
    <col min="12804" max="12804" width="13.69921875" style="2" customWidth="1"/>
    <col min="12805" max="12805" width="14.59765625" style="2" bestFit="1" customWidth="1"/>
    <col min="12806" max="12806" width="10.69921875" style="2" bestFit="1" customWidth="1"/>
    <col min="12807" max="12807" width="17.296875" style="2" customWidth="1"/>
    <col min="12808" max="12808" width="3.09765625" style="2" customWidth="1"/>
    <col min="12809" max="13053" width="8.8984375" style="2"/>
    <col min="13054" max="13056" width="4.3984375" style="2" customWidth="1"/>
    <col min="13057" max="13057" width="33.69921875" style="2" customWidth="1"/>
    <col min="13058" max="13058" width="49.296875" style="2" customWidth="1"/>
    <col min="13059" max="13059" width="14.59765625" style="2" bestFit="1" customWidth="1"/>
    <col min="13060" max="13060" width="13.69921875" style="2" customWidth="1"/>
    <col min="13061" max="13061" width="14.59765625" style="2" bestFit="1" customWidth="1"/>
    <col min="13062" max="13062" width="10.69921875" style="2" bestFit="1" customWidth="1"/>
    <col min="13063" max="13063" width="17.296875" style="2" customWidth="1"/>
    <col min="13064" max="13064" width="3.09765625" style="2" customWidth="1"/>
    <col min="13065" max="13309" width="8.8984375" style="2"/>
    <col min="13310" max="13312" width="4.3984375" style="2" customWidth="1"/>
    <col min="13313" max="13313" width="33.69921875" style="2" customWidth="1"/>
    <col min="13314" max="13314" width="49.296875" style="2" customWidth="1"/>
    <col min="13315" max="13315" width="14.59765625" style="2" bestFit="1" customWidth="1"/>
    <col min="13316" max="13316" width="13.69921875" style="2" customWidth="1"/>
    <col min="13317" max="13317" width="14.59765625" style="2" bestFit="1" customWidth="1"/>
    <col min="13318" max="13318" width="10.69921875" style="2" bestFit="1" customWidth="1"/>
    <col min="13319" max="13319" width="17.296875" style="2" customWidth="1"/>
    <col min="13320" max="13320" width="3.09765625" style="2" customWidth="1"/>
    <col min="13321" max="13565" width="8.8984375" style="2"/>
    <col min="13566" max="13568" width="4.3984375" style="2" customWidth="1"/>
    <col min="13569" max="13569" width="33.69921875" style="2" customWidth="1"/>
    <col min="13570" max="13570" width="49.296875" style="2" customWidth="1"/>
    <col min="13571" max="13571" width="14.59765625" style="2" bestFit="1" customWidth="1"/>
    <col min="13572" max="13572" width="13.69921875" style="2" customWidth="1"/>
    <col min="13573" max="13573" width="14.59765625" style="2" bestFit="1" customWidth="1"/>
    <col min="13574" max="13574" width="10.69921875" style="2" bestFit="1" customWidth="1"/>
    <col min="13575" max="13575" width="17.296875" style="2" customWidth="1"/>
    <col min="13576" max="13576" width="3.09765625" style="2" customWidth="1"/>
    <col min="13577" max="13821" width="8.8984375" style="2"/>
    <col min="13822" max="13824" width="4.3984375" style="2" customWidth="1"/>
    <col min="13825" max="13825" width="33.69921875" style="2" customWidth="1"/>
    <col min="13826" max="13826" width="49.296875" style="2" customWidth="1"/>
    <col min="13827" max="13827" width="14.59765625" style="2" bestFit="1" customWidth="1"/>
    <col min="13828" max="13828" width="13.69921875" style="2" customWidth="1"/>
    <col min="13829" max="13829" width="14.59765625" style="2" bestFit="1" customWidth="1"/>
    <col min="13830" max="13830" width="10.69921875" style="2" bestFit="1" customWidth="1"/>
    <col min="13831" max="13831" width="17.296875" style="2" customWidth="1"/>
    <col min="13832" max="13832" width="3.09765625" style="2" customWidth="1"/>
    <col min="13833" max="14077" width="8.8984375" style="2"/>
    <col min="14078" max="14080" width="4.3984375" style="2" customWidth="1"/>
    <col min="14081" max="14081" width="33.69921875" style="2" customWidth="1"/>
    <col min="14082" max="14082" width="49.296875" style="2" customWidth="1"/>
    <col min="14083" max="14083" width="14.59765625" style="2" bestFit="1" customWidth="1"/>
    <col min="14084" max="14084" width="13.69921875" style="2" customWidth="1"/>
    <col min="14085" max="14085" width="14.59765625" style="2" bestFit="1" customWidth="1"/>
    <col min="14086" max="14086" width="10.69921875" style="2" bestFit="1" customWidth="1"/>
    <col min="14087" max="14087" width="17.296875" style="2" customWidth="1"/>
    <col min="14088" max="14088" width="3.09765625" style="2" customWidth="1"/>
    <col min="14089" max="14333" width="8.8984375" style="2"/>
    <col min="14334" max="14336" width="4.3984375" style="2" customWidth="1"/>
    <col min="14337" max="14337" width="33.69921875" style="2" customWidth="1"/>
    <col min="14338" max="14338" width="49.296875" style="2" customWidth="1"/>
    <col min="14339" max="14339" width="14.59765625" style="2" bestFit="1" customWidth="1"/>
    <col min="14340" max="14340" width="13.69921875" style="2" customWidth="1"/>
    <col min="14341" max="14341" width="14.59765625" style="2" bestFit="1" customWidth="1"/>
    <col min="14342" max="14342" width="10.69921875" style="2" bestFit="1" customWidth="1"/>
    <col min="14343" max="14343" width="17.296875" style="2" customWidth="1"/>
    <col min="14344" max="14344" width="3.09765625" style="2" customWidth="1"/>
    <col min="14345" max="14589" width="8.8984375" style="2"/>
    <col min="14590" max="14592" width="4.3984375" style="2" customWidth="1"/>
    <col min="14593" max="14593" width="33.69921875" style="2" customWidth="1"/>
    <col min="14594" max="14594" width="49.296875" style="2" customWidth="1"/>
    <col min="14595" max="14595" width="14.59765625" style="2" bestFit="1" customWidth="1"/>
    <col min="14596" max="14596" width="13.69921875" style="2" customWidth="1"/>
    <col min="14597" max="14597" width="14.59765625" style="2" bestFit="1" customWidth="1"/>
    <col min="14598" max="14598" width="10.69921875" style="2" bestFit="1" customWidth="1"/>
    <col min="14599" max="14599" width="17.296875" style="2" customWidth="1"/>
    <col min="14600" max="14600" width="3.09765625" style="2" customWidth="1"/>
    <col min="14601" max="14845" width="8.8984375" style="2"/>
    <col min="14846" max="14848" width="4.3984375" style="2" customWidth="1"/>
    <col min="14849" max="14849" width="33.69921875" style="2" customWidth="1"/>
    <col min="14850" max="14850" width="49.296875" style="2" customWidth="1"/>
    <col min="14851" max="14851" width="14.59765625" style="2" bestFit="1" customWidth="1"/>
    <col min="14852" max="14852" width="13.69921875" style="2" customWidth="1"/>
    <col min="14853" max="14853" width="14.59765625" style="2" bestFit="1" customWidth="1"/>
    <col min="14854" max="14854" width="10.69921875" style="2" bestFit="1" customWidth="1"/>
    <col min="14855" max="14855" width="17.296875" style="2" customWidth="1"/>
    <col min="14856" max="14856" width="3.09765625" style="2" customWidth="1"/>
    <col min="14857" max="15101" width="8.8984375" style="2"/>
    <col min="15102" max="15104" width="4.3984375" style="2" customWidth="1"/>
    <col min="15105" max="15105" width="33.69921875" style="2" customWidth="1"/>
    <col min="15106" max="15106" width="49.296875" style="2" customWidth="1"/>
    <col min="15107" max="15107" width="14.59765625" style="2" bestFit="1" customWidth="1"/>
    <col min="15108" max="15108" width="13.69921875" style="2" customWidth="1"/>
    <col min="15109" max="15109" width="14.59765625" style="2" bestFit="1" customWidth="1"/>
    <col min="15110" max="15110" width="10.69921875" style="2" bestFit="1" customWidth="1"/>
    <col min="15111" max="15111" width="17.296875" style="2" customWidth="1"/>
    <col min="15112" max="15112" width="3.09765625" style="2" customWidth="1"/>
    <col min="15113" max="15357" width="8.8984375" style="2"/>
    <col min="15358" max="15360" width="4.3984375" style="2" customWidth="1"/>
    <col min="15361" max="15361" width="33.69921875" style="2" customWidth="1"/>
    <col min="15362" max="15362" width="49.296875" style="2" customWidth="1"/>
    <col min="15363" max="15363" width="14.59765625" style="2" bestFit="1" customWidth="1"/>
    <col min="15364" max="15364" width="13.69921875" style="2" customWidth="1"/>
    <col min="15365" max="15365" width="14.59765625" style="2" bestFit="1" customWidth="1"/>
    <col min="15366" max="15366" width="10.69921875" style="2" bestFit="1" customWidth="1"/>
    <col min="15367" max="15367" width="17.296875" style="2" customWidth="1"/>
    <col min="15368" max="15368" width="3.09765625" style="2" customWidth="1"/>
    <col min="15369" max="15613" width="8.8984375" style="2"/>
    <col min="15614" max="15616" width="4.3984375" style="2" customWidth="1"/>
    <col min="15617" max="15617" width="33.69921875" style="2" customWidth="1"/>
    <col min="15618" max="15618" width="49.296875" style="2" customWidth="1"/>
    <col min="15619" max="15619" width="14.59765625" style="2" bestFit="1" customWidth="1"/>
    <col min="15620" max="15620" width="13.69921875" style="2" customWidth="1"/>
    <col min="15621" max="15621" width="14.59765625" style="2" bestFit="1" customWidth="1"/>
    <col min="15622" max="15622" width="10.69921875" style="2" bestFit="1" customWidth="1"/>
    <col min="15623" max="15623" width="17.296875" style="2" customWidth="1"/>
    <col min="15624" max="15624" width="3.09765625" style="2" customWidth="1"/>
    <col min="15625" max="15869" width="8.8984375" style="2"/>
    <col min="15870" max="15872" width="4.3984375" style="2" customWidth="1"/>
    <col min="15873" max="15873" width="33.69921875" style="2" customWidth="1"/>
    <col min="15874" max="15874" width="49.296875" style="2" customWidth="1"/>
    <col min="15875" max="15875" width="14.59765625" style="2" bestFit="1" customWidth="1"/>
    <col min="15876" max="15876" width="13.69921875" style="2" customWidth="1"/>
    <col min="15877" max="15877" width="14.59765625" style="2" bestFit="1" customWidth="1"/>
    <col min="15878" max="15878" width="10.69921875" style="2" bestFit="1" customWidth="1"/>
    <col min="15879" max="15879" width="17.296875" style="2" customWidth="1"/>
    <col min="15880" max="15880" width="3.09765625" style="2" customWidth="1"/>
    <col min="15881" max="16125" width="8.8984375" style="2"/>
    <col min="16126" max="16128" width="4.3984375" style="2" customWidth="1"/>
    <col min="16129" max="16129" width="33.69921875" style="2" customWidth="1"/>
    <col min="16130" max="16130" width="49.296875" style="2" customWidth="1"/>
    <col min="16131" max="16131" width="14.59765625" style="2" bestFit="1" customWidth="1"/>
    <col min="16132" max="16132" width="13.69921875" style="2" customWidth="1"/>
    <col min="16133" max="16133" width="14.59765625" style="2" bestFit="1" customWidth="1"/>
    <col min="16134" max="16134" width="10.69921875" style="2" bestFit="1" customWidth="1"/>
    <col min="16135" max="16135" width="17.296875" style="2" customWidth="1"/>
    <col min="16136" max="16136" width="3.09765625" style="2" customWidth="1"/>
    <col min="16137" max="16384" width="8.8984375" style="2"/>
  </cols>
  <sheetData>
    <row r="1" spans="1:8" ht="18.600000000000001" customHeight="1" x14ac:dyDescent="0.25">
      <c r="A1" s="493" t="s">
        <v>200</v>
      </c>
      <c r="B1" s="493"/>
      <c r="C1" s="493"/>
      <c r="D1" s="493"/>
      <c r="E1" s="493"/>
      <c r="F1" s="493"/>
    </row>
    <row r="2" spans="1:8" ht="15.7" customHeight="1" x14ac:dyDescent="0.25">
      <c r="B2" s="3">
        <v>43435</v>
      </c>
    </row>
    <row r="3" spans="1:8" ht="15.7" customHeight="1" x14ac:dyDescent="0.25">
      <c r="B3" s="3" t="s">
        <v>1487</v>
      </c>
    </row>
    <row r="4" spans="1:8" ht="15.7" customHeight="1" x14ac:dyDescent="0.25">
      <c r="B4" s="3"/>
    </row>
    <row r="5" spans="1:8" ht="30.7" customHeight="1" x14ac:dyDescent="0.25">
      <c r="A5" s="322" t="s">
        <v>1</v>
      </c>
      <c r="C5" s="8" t="s">
        <v>201</v>
      </c>
      <c r="D5" s="8" t="s">
        <v>202</v>
      </c>
      <c r="E5" s="8" t="s">
        <v>203</v>
      </c>
      <c r="F5" s="321" t="s">
        <v>435</v>
      </c>
    </row>
    <row r="6" spans="1:8" ht="14.4" customHeight="1" x14ac:dyDescent="0.25">
      <c r="A6" s="323" t="s">
        <v>663</v>
      </c>
      <c r="B6" s="2" t="s">
        <v>1488</v>
      </c>
      <c r="C6" s="10">
        <v>14</v>
      </c>
      <c r="D6" s="10"/>
      <c r="E6" s="10">
        <v>14</v>
      </c>
      <c r="F6" s="5" t="s">
        <v>52</v>
      </c>
    </row>
    <row r="7" spans="1:8" ht="14.4" customHeight="1" x14ac:dyDescent="0.25">
      <c r="A7" s="323" t="s">
        <v>663</v>
      </c>
      <c r="B7" s="2" t="s">
        <v>1489</v>
      </c>
      <c r="C7" s="10">
        <v>2.29</v>
      </c>
      <c r="D7" s="10"/>
      <c r="E7" s="325">
        <v>2.29</v>
      </c>
      <c r="F7" s="5" t="s">
        <v>52</v>
      </c>
      <c r="G7" s="12"/>
    </row>
    <row r="8" spans="1:8" ht="14.4" customHeight="1" x14ac:dyDescent="0.25">
      <c r="A8" s="323" t="s">
        <v>649</v>
      </c>
      <c r="B8" s="2" t="s">
        <v>1416</v>
      </c>
      <c r="C8" s="10">
        <v>71.930000000000007</v>
      </c>
      <c r="D8" s="10">
        <v>14.39</v>
      </c>
      <c r="E8" s="325">
        <f>SUM(C8:D8)</f>
        <v>86.320000000000007</v>
      </c>
      <c r="F8" s="5">
        <v>108847</v>
      </c>
      <c r="G8" s="12"/>
    </row>
    <row r="9" spans="1:8" ht="18.600000000000001" customHeight="1" x14ac:dyDescent="0.25">
      <c r="C9" s="13">
        <f>SUM(C6:C8)</f>
        <v>88.22</v>
      </c>
      <c r="D9" s="13">
        <f>SUM(D6:D8)</f>
        <v>14.39</v>
      </c>
      <c r="E9" s="13">
        <f>SUM(E6:E8)</f>
        <v>102.61000000000001</v>
      </c>
      <c r="H9" s="2" t="s">
        <v>10</v>
      </c>
    </row>
    <row r="10" spans="1:8" ht="12.85" customHeight="1" x14ac:dyDescent="0.25">
      <c r="C10" s="25"/>
      <c r="D10" s="25"/>
      <c r="E10" s="25"/>
    </row>
    <row r="11" spans="1:8" x14ac:dyDescent="0.25">
      <c r="A11" s="322" t="s">
        <v>11</v>
      </c>
      <c r="C11" s="14"/>
      <c r="D11" s="14"/>
      <c r="E11" s="14"/>
    </row>
    <row r="12" spans="1:8" x14ac:dyDescent="0.25">
      <c r="A12" s="323" t="s">
        <v>671</v>
      </c>
      <c r="B12" s="2" t="s">
        <v>655</v>
      </c>
      <c r="C12" s="16">
        <v>65.08</v>
      </c>
      <c r="D12" s="16"/>
      <c r="E12" s="16">
        <v>65.08</v>
      </c>
      <c r="F12" s="17">
        <v>108848</v>
      </c>
    </row>
    <row r="13" spans="1:8" x14ac:dyDescent="0.25">
      <c r="A13" s="2" t="s">
        <v>660</v>
      </c>
      <c r="B13" s="2" t="s">
        <v>198</v>
      </c>
      <c r="C13" s="15">
        <v>56.66</v>
      </c>
      <c r="D13" s="15">
        <v>11.33</v>
      </c>
      <c r="E13" s="15">
        <v>67.989999999999995</v>
      </c>
      <c r="F13" s="17">
        <v>108849</v>
      </c>
      <c r="G13" s="12"/>
    </row>
    <row r="14" spans="1:8" x14ac:dyDescent="0.25">
      <c r="A14" s="323" t="s">
        <v>649</v>
      </c>
      <c r="B14" s="2" t="s">
        <v>106</v>
      </c>
      <c r="C14" s="14">
        <v>27.02</v>
      </c>
      <c r="D14" s="14">
        <v>5.4</v>
      </c>
      <c r="E14" s="14">
        <f>SUM(C14:D14)</f>
        <v>32.42</v>
      </c>
      <c r="F14" s="5">
        <v>108847</v>
      </c>
      <c r="G14" s="12"/>
    </row>
    <row r="15" spans="1:8" x14ac:dyDescent="0.25">
      <c r="A15" s="323"/>
      <c r="C15" s="13">
        <f>SUM(C12:C14)</f>
        <v>148.76</v>
      </c>
      <c r="D15" s="13">
        <f>SUM(D12:D14)</f>
        <v>16.73</v>
      </c>
      <c r="E15" s="13">
        <f>SUM(E12:E14)</f>
        <v>165.49</v>
      </c>
      <c r="G15" s="12"/>
    </row>
    <row r="16" spans="1:8" x14ac:dyDescent="0.25">
      <c r="C16" s="25"/>
      <c r="D16" s="25"/>
      <c r="E16" s="25"/>
      <c r="G16" s="12"/>
    </row>
    <row r="17" spans="1:7" x14ac:dyDescent="0.25">
      <c r="A17" s="322" t="s">
        <v>26</v>
      </c>
      <c r="C17" s="14"/>
      <c r="D17" s="14"/>
      <c r="E17" s="14"/>
    </row>
    <row r="18" spans="1:7" x14ac:dyDescent="0.25">
      <c r="A18" s="323" t="s">
        <v>444</v>
      </c>
      <c r="B18" s="28" t="s">
        <v>1490</v>
      </c>
      <c r="C18" s="15">
        <v>69.05</v>
      </c>
      <c r="D18" s="15">
        <v>13.81</v>
      </c>
      <c r="E18" s="15">
        <f>SUM(C18:D18)</f>
        <v>82.86</v>
      </c>
      <c r="F18" s="5">
        <v>108847</v>
      </c>
    </row>
    <row r="19" spans="1:7" x14ac:dyDescent="0.25">
      <c r="A19" s="323" t="s">
        <v>1495</v>
      </c>
      <c r="B19" s="28" t="s">
        <v>1491</v>
      </c>
      <c r="C19" s="15">
        <v>49</v>
      </c>
      <c r="D19" s="15"/>
      <c r="E19" s="15">
        <v>49</v>
      </c>
      <c r="F19" s="5">
        <v>108851</v>
      </c>
    </row>
    <row r="20" spans="1:7" x14ac:dyDescent="0.25">
      <c r="A20" s="323" t="s">
        <v>1495</v>
      </c>
      <c r="B20" s="28" t="s">
        <v>1491</v>
      </c>
      <c r="C20" s="15">
        <v>21</v>
      </c>
      <c r="D20" s="15"/>
      <c r="E20" s="15">
        <v>21</v>
      </c>
      <c r="F20" s="5">
        <v>108852</v>
      </c>
    </row>
    <row r="21" spans="1:7" x14ac:dyDescent="0.25">
      <c r="A21" s="20"/>
      <c r="B21" s="21"/>
      <c r="C21" s="13">
        <f>SUM(C17:C20)</f>
        <v>139.05000000000001</v>
      </c>
      <c r="D21" s="13">
        <f>SUM(D17:D20)</f>
        <v>13.81</v>
      </c>
      <c r="E21" s="13">
        <f>SUM(E17:E20)</f>
        <v>152.86000000000001</v>
      </c>
      <c r="F21" s="22"/>
    </row>
    <row r="22" spans="1:7" x14ac:dyDescent="0.25">
      <c r="A22" s="20"/>
      <c r="B22" s="21"/>
      <c r="C22" s="25"/>
      <c r="D22" s="25"/>
      <c r="E22" s="25"/>
      <c r="F22" s="22"/>
    </row>
    <row r="23" spans="1:7" x14ac:dyDescent="0.25">
      <c r="A23" s="27" t="s">
        <v>66</v>
      </c>
      <c r="B23" s="20"/>
      <c r="C23" s="25"/>
      <c r="D23" s="25"/>
      <c r="E23" s="25"/>
    </row>
    <row r="24" spans="1:7" x14ac:dyDescent="0.25">
      <c r="A24" s="24" t="s">
        <v>891</v>
      </c>
      <c r="B24" s="28" t="s">
        <v>1456</v>
      </c>
      <c r="C24" s="25">
        <v>313.33</v>
      </c>
      <c r="D24" s="25">
        <v>62.67</v>
      </c>
      <c r="E24" s="25">
        <v>376</v>
      </c>
      <c r="F24" s="5">
        <v>108855</v>
      </c>
    </row>
    <row r="25" spans="1:7" x14ac:dyDescent="0.25">
      <c r="A25" s="24"/>
      <c r="B25" s="20"/>
      <c r="C25" s="13">
        <f>SUM(C24:C24)</f>
        <v>313.33</v>
      </c>
      <c r="D25" s="13">
        <f>SUM(D24:D24)</f>
        <v>62.67</v>
      </c>
      <c r="E25" s="13">
        <f>SUM(E24:E24)</f>
        <v>376</v>
      </c>
    </row>
    <row r="26" spans="1:7" x14ac:dyDescent="0.25">
      <c r="A26" s="24"/>
      <c r="B26" s="20"/>
      <c r="C26" s="25"/>
      <c r="D26" s="25"/>
      <c r="E26" s="25"/>
      <c r="G26" s="12"/>
    </row>
    <row r="27" spans="1:7" x14ac:dyDescent="0.25">
      <c r="A27" s="322" t="s">
        <v>47</v>
      </c>
      <c r="C27" s="25"/>
      <c r="D27" s="25"/>
      <c r="E27" s="25"/>
      <c r="G27" s="12"/>
    </row>
    <row r="28" spans="1:7" x14ac:dyDescent="0.25">
      <c r="A28" s="323" t="s">
        <v>1492</v>
      </c>
      <c r="B28" s="2" t="s">
        <v>1493</v>
      </c>
      <c r="C28" s="25">
        <v>193.53</v>
      </c>
      <c r="D28" s="25">
        <v>38.700000000000003</v>
      </c>
      <c r="E28" s="25">
        <v>232.23</v>
      </c>
      <c r="F28" s="5">
        <v>108850</v>
      </c>
      <c r="G28" s="12"/>
    </row>
    <row r="29" spans="1:7" x14ac:dyDescent="0.25">
      <c r="A29" s="322"/>
      <c r="C29" s="13">
        <f>SUM(C28:C28)</f>
        <v>193.53</v>
      </c>
      <c r="D29" s="13">
        <f>SUM(D28:D28)</f>
        <v>38.700000000000003</v>
      </c>
      <c r="E29" s="13">
        <f>SUM(E28:E28)</f>
        <v>232.23</v>
      </c>
      <c r="G29" s="12"/>
    </row>
    <row r="30" spans="1:7" x14ac:dyDescent="0.25">
      <c r="A30" s="322"/>
      <c r="C30" s="25"/>
      <c r="D30" s="25"/>
      <c r="E30" s="25"/>
      <c r="G30" s="12"/>
    </row>
    <row r="31" spans="1:7" x14ac:dyDescent="0.25">
      <c r="A31" s="322" t="s">
        <v>56</v>
      </c>
      <c r="C31" s="25"/>
      <c r="D31" s="25"/>
      <c r="E31" s="25"/>
      <c r="G31" s="12"/>
    </row>
    <row r="32" spans="1:7" x14ac:dyDescent="0.25">
      <c r="A32" s="323" t="s">
        <v>756</v>
      </c>
      <c r="B32" s="2" t="s">
        <v>862</v>
      </c>
      <c r="C32" s="25">
        <v>79</v>
      </c>
      <c r="D32" s="25">
        <v>15.8</v>
      </c>
      <c r="E32" s="25">
        <f>C32+D32</f>
        <v>94.8</v>
      </c>
      <c r="F32" s="5">
        <v>108856</v>
      </c>
    </row>
    <row r="33" spans="1:6" ht="13.25" thickBot="1" x14ac:dyDescent="0.3">
      <c r="A33" s="323"/>
      <c r="B33" s="21"/>
      <c r="C33" s="111">
        <v>79</v>
      </c>
      <c r="D33" s="111">
        <v>15.8</v>
      </c>
      <c r="E33" s="111">
        <f>C33+D33</f>
        <v>94.8</v>
      </c>
    </row>
    <row r="34" spans="1:6" ht="13.25" thickTop="1" x14ac:dyDescent="0.25">
      <c r="A34" s="323"/>
      <c r="B34" s="21"/>
      <c r="C34" s="25"/>
      <c r="D34" s="25"/>
      <c r="E34" s="25"/>
    </row>
    <row r="35" spans="1:6" x14ac:dyDescent="0.25">
      <c r="A35" s="322" t="s">
        <v>89</v>
      </c>
      <c r="C35" s="25"/>
      <c r="D35" s="25"/>
      <c r="E35" s="25"/>
    </row>
    <row r="36" spans="1:6" x14ac:dyDescent="0.25">
      <c r="A36" s="33" t="s">
        <v>90</v>
      </c>
      <c r="B36" s="34" t="s">
        <v>276</v>
      </c>
      <c r="C36" s="35">
        <v>15644.57</v>
      </c>
      <c r="D36" s="35"/>
      <c r="E36" s="35">
        <v>15644.57</v>
      </c>
      <c r="F36" s="5" t="s">
        <v>92</v>
      </c>
    </row>
    <row r="37" spans="1:6" x14ac:dyDescent="0.25">
      <c r="A37" s="33" t="s">
        <v>93</v>
      </c>
      <c r="B37" s="34" t="s">
        <v>277</v>
      </c>
      <c r="C37" s="35">
        <v>4706.9399999999996</v>
      </c>
      <c r="D37" s="35"/>
      <c r="E37" s="35">
        <v>4706.9399999999996</v>
      </c>
      <c r="F37" s="5">
        <v>108854</v>
      </c>
    </row>
    <row r="38" spans="1:6" x14ac:dyDescent="0.25">
      <c r="A38" s="33" t="s">
        <v>95</v>
      </c>
      <c r="B38" s="34" t="s">
        <v>278</v>
      </c>
      <c r="C38" s="35">
        <v>5781.99</v>
      </c>
      <c r="D38" s="35"/>
      <c r="E38" s="35">
        <v>5781.99</v>
      </c>
      <c r="F38" s="5">
        <v>108853</v>
      </c>
    </row>
    <row r="39" spans="1:6" x14ac:dyDescent="0.25">
      <c r="C39" s="13">
        <f>SUM(C36:C38)</f>
        <v>26133.5</v>
      </c>
      <c r="D39" s="13">
        <v>0</v>
      </c>
      <c r="E39" s="13">
        <f>SUM(E36:E38)</f>
        <v>26133.5</v>
      </c>
    </row>
    <row r="40" spans="1:6" x14ac:dyDescent="0.25">
      <c r="C40" s="13"/>
      <c r="D40" s="13"/>
      <c r="E40" s="13"/>
    </row>
    <row r="41" spans="1:6" x14ac:dyDescent="0.25">
      <c r="B41" s="32" t="s">
        <v>75</v>
      </c>
      <c r="C41" s="13">
        <f>C9+C15+C21+C25+C29+C33+C39</f>
        <v>27095.39</v>
      </c>
      <c r="D41" s="13">
        <f>D9+D15+D21+D25+D29+D33+D39</f>
        <v>162.10000000000002</v>
      </c>
      <c r="E41" s="13">
        <f>E9+E15+E21+E25+E29+E33+E39</f>
        <v>27257.49</v>
      </c>
    </row>
    <row r="42" spans="1:6" x14ac:dyDescent="0.25">
      <c r="B42" s="71"/>
      <c r="C42" s="25"/>
      <c r="D42" s="25"/>
      <c r="E42" s="25"/>
    </row>
    <row r="43" spans="1:6" x14ac:dyDescent="0.25">
      <c r="A43" s="322"/>
      <c r="C43" s="25"/>
      <c r="D43" s="25"/>
      <c r="E43" s="25"/>
    </row>
    <row r="44" spans="1:6" x14ac:dyDescent="0.25">
      <c r="A44" s="33"/>
      <c r="B44" s="34"/>
      <c r="C44" s="35"/>
      <c r="D44" s="35"/>
      <c r="E44" s="35"/>
    </row>
    <row r="45" spans="1:6" x14ac:dyDescent="0.25">
      <c r="A45" s="33"/>
      <c r="B45" s="34"/>
      <c r="C45" s="35"/>
      <c r="D45" s="35"/>
      <c r="E45" s="35"/>
    </row>
    <row r="46" spans="1:6" x14ac:dyDescent="0.25">
      <c r="A46" s="33"/>
      <c r="B46" s="34"/>
      <c r="C46" s="35"/>
      <c r="D46" s="35"/>
      <c r="E46" s="35"/>
    </row>
    <row r="47" spans="1:6" x14ac:dyDescent="0.25">
      <c r="B47" s="20"/>
      <c r="C47" s="25"/>
      <c r="D47" s="25"/>
      <c r="E47" s="25"/>
    </row>
    <row r="48" spans="1:6" x14ac:dyDescent="0.25">
      <c r="A48" s="42"/>
      <c r="B48" s="44"/>
      <c r="C48" s="15"/>
    </row>
    <row r="49" spans="1:1" x14ac:dyDescent="0.25">
      <c r="A49" s="85"/>
    </row>
  </sheetData>
  <mergeCells count="1">
    <mergeCell ref="A1:F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A9" sqref="A9"/>
    </sheetView>
  </sheetViews>
  <sheetFormatPr defaultRowHeight="15.55" x14ac:dyDescent="0.3"/>
  <cols>
    <col min="1" max="1" width="30.3984375" style="327" customWidth="1"/>
    <col min="2" max="2" width="38.296875" style="327" customWidth="1"/>
    <col min="3" max="3" width="14.59765625" style="330" bestFit="1" customWidth="1"/>
    <col min="4" max="4" width="12.09765625" style="330" bestFit="1" customWidth="1"/>
    <col min="5" max="5" width="14.59765625" style="330" bestFit="1" customWidth="1"/>
    <col min="6" max="6" width="10.59765625" style="331" bestFit="1" customWidth="1"/>
    <col min="7" max="7" width="17.296875" style="328" customWidth="1"/>
    <col min="8" max="8" width="3.09765625" style="327" customWidth="1"/>
    <col min="9" max="255" width="8.8984375" style="327"/>
    <col min="256" max="256" width="4.3984375" style="327" customWidth="1"/>
    <col min="257" max="257" width="30.3984375" style="327" customWidth="1"/>
    <col min="258" max="258" width="38.296875" style="327" customWidth="1"/>
    <col min="259" max="259" width="14.59765625" style="327" bestFit="1" customWidth="1"/>
    <col min="260" max="260" width="12.09765625" style="327" bestFit="1" customWidth="1"/>
    <col min="261" max="261" width="14.59765625" style="327" bestFit="1" customWidth="1"/>
    <col min="262" max="262" width="10.59765625" style="327" bestFit="1" customWidth="1"/>
    <col min="263" max="263" width="17.296875" style="327" customWidth="1"/>
    <col min="264" max="264" width="3.09765625" style="327" customWidth="1"/>
    <col min="265" max="511" width="8.8984375" style="327"/>
    <col min="512" max="512" width="4.3984375" style="327" customWidth="1"/>
    <col min="513" max="513" width="30.3984375" style="327" customWidth="1"/>
    <col min="514" max="514" width="38.296875" style="327" customWidth="1"/>
    <col min="515" max="515" width="14.59765625" style="327" bestFit="1" customWidth="1"/>
    <col min="516" max="516" width="12.09765625" style="327" bestFit="1" customWidth="1"/>
    <col min="517" max="517" width="14.59765625" style="327" bestFit="1" customWidth="1"/>
    <col min="518" max="518" width="10.59765625" style="327" bestFit="1" customWidth="1"/>
    <col min="519" max="519" width="17.296875" style="327" customWidth="1"/>
    <col min="520" max="520" width="3.09765625" style="327" customWidth="1"/>
    <col min="521" max="767" width="8.8984375" style="327"/>
    <col min="768" max="768" width="4.3984375" style="327" customWidth="1"/>
    <col min="769" max="769" width="30.3984375" style="327" customWidth="1"/>
    <col min="770" max="770" width="38.296875" style="327" customWidth="1"/>
    <col min="771" max="771" width="14.59765625" style="327" bestFit="1" customWidth="1"/>
    <col min="772" max="772" width="12.09765625" style="327" bestFit="1" customWidth="1"/>
    <col min="773" max="773" width="14.59765625" style="327" bestFit="1" customWidth="1"/>
    <col min="774" max="774" width="10.59765625" style="327" bestFit="1" customWidth="1"/>
    <col min="775" max="775" width="17.296875" style="327" customWidth="1"/>
    <col min="776" max="776" width="3.09765625" style="327" customWidth="1"/>
    <col min="777" max="1023" width="8.8984375" style="327"/>
    <col min="1024" max="1024" width="4.3984375" style="327" customWidth="1"/>
    <col min="1025" max="1025" width="30.3984375" style="327" customWidth="1"/>
    <col min="1026" max="1026" width="38.296875" style="327" customWidth="1"/>
    <col min="1027" max="1027" width="14.59765625" style="327" bestFit="1" customWidth="1"/>
    <col min="1028" max="1028" width="12.09765625" style="327" bestFit="1" customWidth="1"/>
    <col min="1029" max="1029" width="14.59765625" style="327" bestFit="1" customWidth="1"/>
    <col min="1030" max="1030" width="10.59765625" style="327" bestFit="1" customWidth="1"/>
    <col min="1031" max="1031" width="17.296875" style="327" customWidth="1"/>
    <col min="1032" max="1032" width="3.09765625" style="327" customWidth="1"/>
    <col min="1033" max="1279" width="8.8984375" style="327"/>
    <col min="1280" max="1280" width="4.3984375" style="327" customWidth="1"/>
    <col min="1281" max="1281" width="30.3984375" style="327" customWidth="1"/>
    <col min="1282" max="1282" width="38.296875" style="327" customWidth="1"/>
    <col min="1283" max="1283" width="14.59765625" style="327" bestFit="1" customWidth="1"/>
    <col min="1284" max="1284" width="12.09765625" style="327" bestFit="1" customWidth="1"/>
    <col min="1285" max="1285" width="14.59765625" style="327" bestFit="1" customWidth="1"/>
    <col min="1286" max="1286" width="10.59765625" style="327" bestFit="1" customWidth="1"/>
    <col min="1287" max="1287" width="17.296875" style="327" customWidth="1"/>
    <col min="1288" max="1288" width="3.09765625" style="327" customWidth="1"/>
    <col min="1289" max="1535" width="8.8984375" style="327"/>
    <col min="1536" max="1536" width="4.3984375" style="327" customWidth="1"/>
    <col min="1537" max="1537" width="30.3984375" style="327" customWidth="1"/>
    <col min="1538" max="1538" width="38.296875" style="327" customWidth="1"/>
    <col min="1539" max="1539" width="14.59765625" style="327" bestFit="1" customWidth="1"/>
    <col min="1540" max="1540" width="12.09765625" style="327" bestFit="1" customWidth="1"/>
    <col min="1541" max="1541" width="14.59765625" style="327" bestFit="1" customWidth="1"/>
    <col min="1542" max="1542" width="10.59765625" style="327" bestFit="1" customWidth="1"/>
    <col min="1543" max="1543" width="17.296875" style="327" customWidth="1"/>
    <col min="1544" max="1544" width="3.09765625" style="327" customWidth="1"/>
    <col min="1545" max="1791" width="8.8984375" style="327"/>
    <col min="1792" max="1792" width="4.3984375" style="327" customWidth="1"/>
    <col min="1793" max="1793" width="30.3984375" style="327" customWidth="1"/>
    <col min="1794" max="1794" width="38.296875" style="327" customWidth="1"/>
    <col min="1795" max="1795" width="14.59765625" style="327" bestFit="1" customWidth="1"/>
    <col min="1796" max="1796" width="12.09765625" style="327" bestFit="1" customWidth="1"/>
    <col min="1797" max="1797" width="14.59765625" style="327" bestFit="1" customWidth="1"/>
    <col min="1798" max="1798" width="10.59765625" style="327" bestFit="1" customWidth="1"/>
    <col min="1799" max="1799" width="17.296875" style="327" customWidth="1"/>
    <col min="1800" max="1800" width="3.09765625" style="327" customWidth="1"/>
    <col min="1801" max="2047" width="8.8984375" style="327"/>
    <col min="2048" max="2048" width="4.3984375" style="327" customWidth="1"/>
    <col min="2049" max="2049" width="30.3984375" style="327" customWidth="1"/>
    <col min="2050" max="2050" width="38.296875" style="327" customWidth="1"/>
    <col min="2051" max="2051" width="14.59765625" style="327" bestFit="1" customWidth="1"/>
    <col min="2052" max="2052" width="12.09765625" style="327" bestFit="1" customWidth="1"/>
    <col min="2053" max="2053" width="14.59765625" style="327" bestFit="1" customWidth="1"/>
    <col min="2054" max="2054" width="10.59765625" style="327" bestFit="1" customWidth="1"/>
    <col min="2055" max="2055" width="17.296875" style="327" customWidth="1"/>
    <col min="2056" max="2056" width="3.09765625" style="327" customWidth="1"/>
    <col min="2057" max="2303" width="8.8984375" style="327"/>
    <col min="2304" max="2304" width="4.3984375" style="327" customWidth="1"/>
    <col min="2305" max="2305" width="30.3984375" style="327" customWidth="1"/>
    <col min="2306" max="2306" width="38.296875" style="327" customWidth="1"/>
    <col min="2307" max="2307" width="14.59765625" style="327" bestFit="1" customWidth="1"/>
    <col min="2308" max="2308" width="12.09765625" style="327" bestFit="1" customWidth="1"/>
    <col min="2309" max="2309" width="14.59765625" style="327" bestFit="1" customWidth="1"/>
    <col min="2310" max="2310" width="10.59765625" style="327" bestFit="1" customWidth="1"/>
    <col min="2311" max="2311" width="17.296875" style="327" customWidth="1"/>
    <col min="2312" max="2312" width="3.09765625" style="327" customWidth="1"/>
    <col min="2313" max="2559" width="8.8984375" style="327"/>
    <col min="2560" max="2560" width="4.3984375" style="327" customWidth="1"/>
    <col min="2561" max="2561" width="30.3984375" style="327" customWidth="1"/>
    <col min="2562" max="2562" width="38.296875" style="327" customWidth="1"/>
    <col min="2563" max="2563" width="14.59765625" style="327" bestFit="1" customWidth="1"/>
    <col min="2564" max="2564" width="12.09765625" style="327" bestFit="1" customWidth="1"/>
    <col min="2565" max="2565" width="14.59765625" style="327" bestFit="1" customWidth="1"/>
    <col min="2566" max="2566" width="10.59765625" style="327" bestFit="1" customWidth="1"/>
    <col min="2567" max="2567" width="17.296875" style="327" customWidth="1"/>
    <col min="2568" max="2568" width="3.09765625" style="327" customWidth="1"/>
    <col min="2569" max="2815" width="8.8984375" style="327"/>
    <col min="2816" max="2816" width="4.3984375" style="327" customWidth="1"/>
    <col min="2817" max="2817" width="30.3984375" style="327" customWidth="1"/>
    <col min="2818" max="2818" width="38.296875" style="327" customWidth="1"/>
    <col min="2819" max="2819" width="14.59765625" style="327" bestFit="1" customWidth="1"/>
    <col min="2820" max="2820" width="12.09765625" style="327" bestFit="1" customWidth="1"/>
    <col min="2821" max="2821" width="14.59765625" style="327" bestFit="1" customWidth="1"/>
    <col min="2822" max="2822" width="10.59765625" style="327" bestFit="1" customWidth="1"/>
    <col min="2823" max="2823" width="17.296875" style="327" customWidth="1"/>
    <col min="2824" max="2824" width="3.09765625" style="327" customWidth="1"/>
    <col min="2825" max="3071" width="8.8984375" style="327"/>
    <col min="3072" max="3072" width="4.3984375" style="327" customWidth="1"/>
    <col min="3073" max="3073" width="30.3984375" style="327" customWidth="1"/>
    <col min="3074" max="3074" width="38.296875" style="327" customWidth="1"/>
    <col min="3075" max="3075" width="14.59765625" style="327" bestFit="1" customWidth="1"/>
    <col min="3076" max="3076" width="12.09765625" style="327" bestFit="1" customWidth="1"/>
    <col min="3077" max="3077" width="14.59765625" style="327" bestFit="1" customWidth="1"/>
    <col min="3078" max="3078" width="10.59765625" style="327" bestFit="1" customWidth="1"/>
    <col min="3079" max="3079" width="17.296875" style="327" customWidth="1"/>
    <col min="3080" max="3080" width="3.09765625" style="327" customWidth="1"/>
    <col min="3081" max="3327" width="8.8984375" style="327"/>
    <col min="3328" max="3328" width="4.3984375" style="327" customWidth="1"/>
    <col min="3329" max="3329" width="30.3984375" style="327" customWidth="1"/>
    <col min="3330" max="3330" width="38.296875" style="327" customWidth="1"/>
    <col min="3331" max="3331" width="14.59765625" style="327" bestFit="1" customWidth="1"/>
    <col min="3332" max="3332" width="12.09765625" style="327" bestFit="1" customWidth="1"/>
    <col min="3333" max="3333" width="14.59765625" style="327" bestFit="1" customWidth="1"/>
    <col min="3334" max="3334" width="10.59765625" style="327" bestFit="1" customWidth="1"/>
    <col min="3335" max="3335" width="17.296875" style="327" customWidth="1"/>
    <col min="3336" max="3336" width="3.09765625" style="327" customWidth="1"/>
    <col min="3337" max="3583" width="8.8984375" style="327"/>
    <col min="3584" max="3584" width="4.3984375" style="327" customWidth="1"/>
    <col min="3585" max="3585" width="30.3984375" style="327" customWidth="1"/>
    <col min="3586" max="3586" width="38.296875" style="327" customWidth="1"/>
    <col min="3587" max="3587" width="14.59765625" style="327" bestFit="1" customWidth="1"/>
    <col min="3588" max="3588" width="12.09765625" style="327" bestFit="1" customWidth="1"/>
    <col min="3589" max="3589" width="14.59765625" style="327" bestFit="1" customWidth="1"/>
    <col min="3590" max="3590" width="10.59765625" style="327" bestFit="1" customWidth="1"/>
    <col min="3591" max="3591" width="17.296875" style="327" customWidth="1"/>
    <col min="3592" max="3592" width="3.09765625" style="327" customWidth="1"/>
    <col min="3593" max="3839" width="8.8984375" style="327"/>
    <col min="3840" max="3840" width="4.3984375" style="327" customWidth="1"/>
    <col min="3841" max="3841" width="30.3984375" style="327" customWidth="1"/>
    <col min="3842" max="3842" width="38.296875" style="327" customWidth="1"/>
    <col min="3843" max="3843" width="14.59765625" style="327" bestFit="1" customWidth="1"/>
    <col min="3844" max="3844" width="12.09765625" style="327" bestFit="1" customWidth="1"/>
    <col min="3845" max="3845" width="14.59765625" style="327" bestFit="1" customWidth="1"/>
    <col min="3846" max="3846" width="10.59765625" style="327" bestFit="1" customWidth="1"/>
    <col min="3847" max="3847" width="17.296875" style="327" customWidth="1"/>
    <col min="3848" max="3848" width="3.09765625" style="327" customWidth="1"/>
    <col min="3849" max="4095" width="8.8984375" style="327"/>
    <col min="4096" max="4096" width="4.3984375" style="327" customWidth="1"/>
    <col min="4097" max="4097" width="30.3984375" style="327" customWidth="1"/>
    <col min="4098" max="4098" width="38.296875" style="327" customWidth="1"/>
    <col min="4099" max="4099" width="14.59765625" style="327" bestFit="1" customWidth="1"/>
    <col min="4100" max="4100" width="12.09765625" style="327" bestFit="1" customWidth="1"/>
    <col min="4101" max="4101" width="14.59765625" style="327" bestFit="1" customWidth="1"/>
    <col min="4102" max="4102" width="10.59765625" style="327" bestFit="1" customWidth="1"/>
    <col min="4103" max="4103" width="17.296875" style="327" customWidth="1"/>
    <col min="4104" max="4104" width="3.09765625" style="327" customWidth="1"/>
    <col min="4105" max="4351" width="8.8984375" style="327"/>
    <col min="4352" max="4352" width="4.3984375" style="327" customWidth="1"/>
    <col min="4353" max="4353" width="30.3984375" style="327" customWidth="1"/>
    <col min="4354" max="4354" width="38.296875" style="327" customWidth="1"/>
    <col min="4355" max="4355" width="14.59765625" style="327" bestFit="1" customWidth="1"/>
    <col min="4356" max="4356" width="12.09765625" style="327" bestFit="1" customWidth="1"/>
    <col min="4357" max="4357" width="14.59765625" style="327" bestFit="1" customWidth="1"/>
    <col min="4358" max="4358" width="10.59765625" style="327" bestFit="1" customWidth="1"/>
    <col min="4359" max="4359" width="17.296875" style="327" customWidth="1"/>
    <col min="4360" max="4360" width="3.09765625" style="327" customWidth="1"/>
    <col min="4361" max="4607" width="8.8984375" style="327"/>
    <col min="4608" max="4608" width="4.3984375" style="327" customWidth="1"/>
    <col min="4609" max="4609" width="30.3984375" style="327" customWidth="1"/>
    <col min="4610" max="4610" width="38.296875" style="327" customWidth="1"/>
    <col min="4611" max="4611" width="14.59765625" style="327" bestFit="1" customWidth="1"/>
    <col min="4612" max="4612" width="12.09765625" style="327" bestFit="1" customWidth="1"/>
    <col min="4613" max="4613" width="14.59765625" style="327" bestFit="1" customWidth="1"/>
    <col min="4614" max="4614" width="10.59765625" style="327" bestFit="1" customWidth="1"/>
    <col min="4615" max="4615" width="17.296875" style="327" customWidth="1"/>
    <col min="4616" max="4616" width="3.09765625" style="327" customWidth="1"/>
    <col min="4617" max="4863" width="8.8984375" style="327"/>
    <col min="4864" max="4864" width="4.3984375" style="327" customWidth="1"/>
    <col min="4865" max="4865" width="30.3984375" style="327" customWidth="1"/>
    <col min="4866" max="4866" width="38.296875" style="327" customWidth="1"/>
    <col min="4867" max="4867" width="14.59765625" style="327" bestFit="1" customWidth="1"/>
    <col min="4868" max="4868" width="12.09765625" style="327" bestFit="1" customWidth="1"/>
    <col min="4869" max="4869" width="14.59765625" style="327" bestFit="1" customWidth="1"/>
    <col min="4870" max="4870" width="10.59765625" style="327" bestFit="1" customWidth="1"/>
    <col min="4871" max="4871" width="17.296875" style="327" customWidth="1"/>
    <col min="4872" max="4872" width="3.09765625" style="327" customWidth="1"/>
    <col min="4873" max="5119" width="8.8984375" style="327"/>
    <col min="5120" max="5120" width="4.3984375" style="327" customWidth="1"/>
    <col min="5121" max="5121" width="30.3984375" style="327" customWidth="1"/>
    <col min="5122" max="5122" width="38.296875" style="327" customWidth="1"/>
    <col min="5123" max="5123" width="14.59765625" style="327" bestFit="1" customWidth="1"/>
    <col min="5124" max="5124" width="12.09765625" style="327" bestFit="1" customWidth="1"/>
    <col min="5125" max="5125" width="14.59765625" style="327" bestFit="1" customWidth="1"/>
    <col min="5126" max="5126" width="10.59765625" style="327" bestFit="1" customWidth="1"/>
    <col min="5127" max="5127" width="17.296875" style="327" customWidth="1"/>
    <col min="5128" max="5128" width="3.09765625" style="327" customWidth="1"/>
    <col min="5129" max="5375" width="8.8984375" style="327"/>
    <col min="5376" max="5376" width="4.3984375" style="327" customWidth="1"/>
    <col min="5377" max="5377" width="30.3984375" style="327" customWidth="1"/>
    <col min="5378" max="5378" width="38.296875" style="327" customWidth="1"/>
    <col min="5379" max="5379" width="14.59765625" style="327" bestFit="1" customWidth="1"/>
    <col min="5380" max="5380" width="12.09765625" style="327" bestFit="1" customWidth="1"/>
    <col min="5381" max="5381" width="14.59765625" style="327" bestFit="1" customWidth="1"/>
    <col min="5382" max="5382" width="10.59765625" style="327" bestFit="1" customWidth="1"/>
    <col min="5383" max="5383" width="17.296875" style="327" customWidth="1"/>
    <col min="5384" max="5384" width="3.09765625" style="327" customWidth="1"/>
    <col min="5385" max="5631" width="8.8984375" style="327"/>
    <col min="5632" max="5632" width="4.3984375" style="327" customWidth="1"/>
    <col min="5633" max="5633" width="30.3984375" style="327" customWidth="1"/>
    <col min="5634" max="5634" width="38.296875" style="327" customWidth="1"/>
    <col min="5635" max="5635" width="14.59765625" style="327" bestFit="1" customWidth="1"/>
    <col min="5636" max="5636" width="12.09765625" style="327" bestFit="1" customWidth="1"/>
    <col min="5637" max="5637" width="14.59765625" style="327" bestFit="1" customWidth="1"/>
    <col min="5638" max="5638" width="10.59765625" style="327" bestFit="1" customWidth="1"/>
    <col min="5639" max="5639" width="17.296875" style="327" customWidth="1"/>
    <col min="5640" max="5640" width="3.09765625" style="327" customWidth="1"/>
    <col min="5641" max="5887" width="8.8984375" style="327"/>
    <col min="5888" max="5888" width="4.3984375" style="327" customWidth="1"/>
    <col min="5889" max="5889" width="30.3984375" style="327" customWidth="1"/>
    <col min="5890" max="5890" width="38.296875" style="327" customWidth="1"/>
    <col min="5891" max="5891" width="14.59765625" style="327" bestFit="1" customWidth="1"/>
    <col min="5892" max="5892" width="12.09765625" style="327" bestFit="1" customWidth="1"/>
    <col min="5893" max="5893" width="14.59765625" style="327" bestFit="1" customWidth="1"/>
    <col min="5894" max="5894" width="10.59765625" style="327" bestFit="1" customWidth="1"/>
    <col min="5895" max="5895" width="17.296875" style="327" customWidth="1"/>
    <col min="5896" max="5896" width="3.09765625" style="327" customWidth="1"/>
    <col min="5897" max="6143" width="8.8984375" style="327"/>
    <col min="6144" max="6144" width="4.3984375" style="327" customWidth="1"/>
    <col min="6145" max="6145" width="30.3984375" style="327" customWidth="1"/>
    <col min="6146" max="6146" width="38.296875" style="327" customWidth="1"/>
    <col min="6147" max="6147" width="14.59765625" style="327" bestFit="1" customWidth="1"/>
    <col min="6148" max="6148" width="12.09765625" style="327" bestFit="1" customWidth="1"/>
    <col min="6149" max="6149" width="14.59765625" style="327" bestFit="1" customWidth="1"/>
    <col min="6150" max="6150" width="10.59765625" style="327" bestFit="1" customWidth="1"/>
    <col min="6151" max="6151" width="17.296875" style="327" customWidth="1"/>
    <col min="6152" max="6152" width="3.09765625" style="327" customWidth="1"/>
    <col min="6153" max="6399" width="8.8984375" style="327"/>
    <col min="6400" max="6400" width="4.3984375" style="327" customWidth="1"/>
    <col min="6401" max="6401" width="30.3984375" style="327" customWidth="1"/>
    <col min="6402" max="6402" width="38.296875" style="327" customWidth="1"/>
    <col min="6403" max="6403" width="14.59765625" style="327" bestFit="1" customWidth="1"/>
    <col min="6404" max="6404" width="12.09765625" style="327" bestFit="1" customWidth="1"/>
    <col min="6405" max="6405" width="14.59765625" style="327" bestFit="1" customWidth="1"/>
    <col min="6406" max="6406" width="10.59765625" style="327" bestFit="1" customWidth="1"/>
    <col min="6407" max="6407" width="17.296875" style="327" customWidth="1"/>
    <col min="6408" max="6408" width="3.09765625" style="327" customWidth="1"/>
    <col min="6409" max="6655" width="8.8984375" style="327"/>
    <col min="6656" max="6656" width="4.3984375" style="327" customWidth="1"/>
    <col min="6657" max="6657" width="30.3984375" style="327" customWidth="1"/>
    <col min="6658" max="6658" width="38.296875" style="327" customWidth="1"/>
    <col min="6659" max="6659" width="14.59765625" style="327" bestFit="1" customWidth="1"/>
    <col min="6660" max="6660" width="12.09765625" style="327" bestFit="1" customWidth="1"/>
    <col min="6661" max="6661" width="14.59765625" style="327" bestFit="1" customWidth="1"/>
    <col min="6662" max="6662" width="10.59765625" style="327" bestFit="1" customWidth="1"/>
    <col min="6663" max="6663" width="17.296875" style="327" customWidth="1"/>
    <col min="6664" max="6664" width="3.09765625" style="327" customWidth="1"/>
    <col min="6665" max="6911" width="8.8984375" style="327"/>
    <col min="6912" max="6912" width="4.3984375" style="327" customWidth="1"/>
    <col min="6913" max="6913" width="30.3984375" style="327" customWidth="1"/>
    <col min="6914" max="6914" width="38.296875" style="327" customWidth="1"/>
    <col min="6915" max="6915" width="14.59765625" style="327" bestFit="1" customWidth="1"/>
    <col min="6916" max="6916" width="12.09765625" style="327" bestFit="1" customWidth="1"/>
    <col min="6917" max="6917" width="14.59765625" style="327" bestFit="1" customWidth="1"/>
    <col min="6918" max="6918" width="10.59765625" style="327" bestFit="1" customWidth="1"/>
    <col min="6919" max="6919" width="17.296875" style="327" customWidth="1"/>
    <col min="6920" max="6920" width="3.09765625" style="327" customWidth="1"/>
    <col min="6921" max="7167" width="8.8984375" style="327"/>
    <col min="7168" max="7168" width="4.3984375" style="327" customWidth="1"/>
    <col min="7169" max="7169" width="30.3984375" style="327" customWidth="1"/>
    <col min="7170" max="7170" width="38.296875" style="327" customWidth="1"/>
    <col min="7171" max="7171" width="14.59765625" style="327" bestFit="1" customWidth="1"/>
    <col min="7172" max="7172" width="12.09765625" style="327" bestFit="1" customWidth="1"/>
    <col min="7173" max="7173" width="14.59765625" style="327" bestFit="1" customWidth="1"/>
    <col min="7174" max="7174" width="10.59765625" style="327" bestFit="1" customWidth="1"/>
    <col min="7175" max="7175" width="17.296875" style="327" customWidth="1"/>
    <col min="7176" max="7176" width="3.09765625" style="327" customWidth="1"/>
    <col min="7177" max="7423" width="8.8984375" style="327"/>
    <col min="7424" max="7424" width="4.3984375" style="327" customWidth="1"/>
    <col min="7425" max="7425" width="30.3984375" style="327" customWidth="1"/>
    <col min="7426" max="7426" width="38.296875" style="327" customWidth="1"/>
    <col min="7427" max="7427" width="14.59765625" style="327" bestFit="1" customWidth="1"/>
    <col min="7428" max="7428" width="12.09765625" style="327" bestFit="1" customWidth="1"/>
    <col min="7429" max="7429" width="14.59765625" style="327" bestFit="1" customWidth="1"/>
    <col min="7430" max="7430" width="10.59765625" style="327" bestFit="1" customWidth="1"/>
    <col min="7431" max="7431" width="17.296875" style="327" customWidth="1"/>
    <col min="7432" max="7432" width="3.09765625" style="327" customWidth="1"/>
    <col min="7433" max="7679" width="8.8984375" style="327"/>
    <col min="7680" max="7680" width="4.3984375" style="327" customWidth="1"/>
    <col min="7681" max="7681" width="30.3984375" style="327" customWidth="1"/>
    <col min="7682" max="7682" width="38.296875" style="327" customWidth="1"/>
    <col min="7683" max="7683" width="14.59765625" style="327" bestFit="1" customWidth="1"/>
    <col min="7684" max="7684" width="12.09765625" style="327" bestFit="1" customWidth="1"/>
    <col min="7685" max="7685" width="14.59765625" style="327" bestFit="1" customWidth="1"/>
    <col min="7686" max="7686" width="10.59765625" style="327" bestFit="1" customWidth="1"/>
    <col min="7687" max="7687" width="17.296875" style="327" customWidth="1"/>
    <col min="7688" max="7688" width="3.09765625" style="327" customWidth="1"/>
    <col min="7689" max="7935" width="8.8984375" style="327"/>
    <col min="7936" max="7936" width="4.3984375" style="327" customWidth="1"/>
    <col min="7937" max="7937" width="30.3984375" style="327" customWidth="1"/>
    <col min="7938" max="7938" width="38.296875" style="327" customWidth="1"/>
    <col min="7939" max="7939" width="14.59765625" style="327" bestFit="1" customWidth="1"/>
    <col min="7940" max="7940" width="12.09765625" style="327" bestFit="1" customWidth="1"/>
    <col min="7941" max="7941" width="14.59765625" style="327" bestFit="1" customWidth="1"/>
    <col min="7942" max="7942" width="10.59765625" style="327" bestFit="1" customWidth="1"/>
    <col min="7943" max="7943" width="17.296875" style="327" customWidth="1"/>
    <col min="7944" max="7944" width="3.09765625" style="327" customWidth="1"/>
    <col min="7945" max="8191" width="8.8984375" style="327"/>
    <col min="8192" max="8192" width="4.3984375" style="327" customWidth="1"/>
    <col min="8193" max="8193" width="30.3984375" style="327" customWidth="1"/>
    <col min="8194" max="8194" width="38.296875" style="327" customWidth="1"/>
    <col min="8195" max="8195" width="14.59765625" style="327" bestFit="1" customWidth="1"/>
    <col min="8196" max="8196" width="12.09765625" style="327" bestFit="1" customWidth="1"/>
    <col min="8197" max="8197" width="14.59765625" style="327" bestFit="1" customWidth="1"/>
    <col min="8198" max="8198" width="10.59765625" style="327" bestFit="1" customWidth="1"/>
    <col min="8199" max="8199" width="17.296875" style="327" customWidth="1"/>
    <col min="8200" max="8200" width="3.09765625" style="327" customWidth="1"/>
    <col min="8201" max="8447" width="8.8984375" style="327"/>
    <col min="8448" max="8448" width="4.3984375" style="327" customWidth="1"/>
    <col min="8449" max="8449" width="30.3984375" style="327" customWidth="1"/>
    <col min="8450" max="8450" width="38.296875" style="327" customWidth="1"/>
    <col min="8451" max="8451" width="14.59765625" style="327" bestFit="1" customWidth="1"/>
    <col min="8452" max="8452" width="12.09765625" style="327" bestFit="1" customWidth="1"/>
    <col min="8453" max="8453" width="14.59765625" style="327" bestFit="1" customWidth="1"/>
    <col min="8454" max="8454" width="10.59765625" style="327" bestFit="1" customWidth="1"/>
    <col min="8455" max="8455" width="17.296875" style="327" customWidth="1"/>
    <col min="8456" max="8456" width="3.09765625" style="327" customWidth="1"/>
    <col min="8457" max="8703" width="8.8984375" style="327"/>
    <col min="8704" max="8704" width="4.3984375" style="327" customWidth="1"/>
    <col min="8705" max="8705" width="30.3984375" style="327" customWidth="1"/>
    <col min="8706" max="8706" width="38.296875" style="327" customWidth="1"/>
    <col min="8707" max="8707" width="14.59765625" style="327" bestFit="1" customWidth="1"/>
    <col min="8708" max="8708" width="12.09765625" style="327" bestFit="1" customWidth="1"/>
    <col min="8709" max="8709" width="14.59765625" style="327" bestFit="1" customWidth="1"/>
    <col min="8710" max="8710" width="10.59765625" style="327" bestFit="1" customWidth="1"/>
    <col min="8711" max="8711" width="17.296875" style="327" customWidth="1"/>
    <col min="8712" max="8712" width="3.09765625" style="327" customWidth="1"/>
    <col min="8713" max="8959" width="8.8984375" style="327"/>
    <col min="8960" max="8960" width="4.3984375" style="327" customWidth="1"/>
    <col min="8961" max="8961" width="30.3984375" style="327" customWidth="1"/>
    <col min="8962" max="8962" width="38.296875" style="327" customWidth="1"/>
    <col min="8963" max="8963" width="14.59765625" style="327" bestFit="1" customWidth="1"/>
    <col min="8964" max="8964" width="12.09765625" style="327" bestFit="1" customWidth="1"/>
    <col min="8965" max="8965" width="14.59765625" style="327" bestFit="1" customWidth="1"/>
    <col min="8966" max="8966" width="10.59765625" style="327" bestFit="1" customWidth="1"/>
    <col min="8967" max="8967" width="17.296875" style="327" customWidth="1"/>
    <col min="8968" max="8968" width="3.09765625" style="327" customWidth="1"/>
    <col min="8969" max="9215" width="8.8984375" style="327"/>
    <col min="9216" max="9216" width="4.3984375" style="327" customWidth="1"/>
    <col min="9217" max="9217" width="30.3984375" style="327" customWidth="1"/>
    <col min="9218" max="9218" width="38.296875" style="327" customWidth="1"/>
    <col min="9219" max="9219" width="14.59765625" style="327" bestFit="1" customWidth="1"/>
    <col min="9220" max="9220" width="12.09765625" style="327" bestFit="1" customWidth="1"/>
    <col min="9221" max="9221" width="14.59765625" style="327" bestFit="1" customWidth="1"/>
    <col min="9222" max="9222" width="10.59765625" style="327" bestFit="1" customWidth="1"/>
    <col min="9223" max="9223" width="17.296875" style="327" customWidth="1"/>
    <col min="9224" max="9224" width="3.09765625" style="327" customWidth="1"/>
    <col min="9225" max="9471" width="8.8984375" style="327"/>
    <col min="9472" max="9472" width="4.3984375" style="327" customWidth="1"/>
    <col min="9473" max="9473" width="30.3984375" style="327" customWidth="1"/>
    <col min="9474" max="9474" width="38.296875" style="327" customWidth="1"/>
    <col min="9475" max="9475" width="14.59765625" style="327" bestFit="1" customWidth="1"/>
    <col min="9476" max="9476" width="12.09765625" style="327" bestFit="1" customWidth="1"/>
    <col min="9477" max="9477" width="14.59765625" style="327" bestFit="1" customWidth="1"/>
    <col min="9478" max="9478" width="10.59765625" style="327" bestFit="1" customWidth="1"/>
    <col min="9479" max="9479" width="17.296875" style="327" customWidth="1"/>
    <col min="9480" max="9480" width="3.09765625" style="327" customWidth="1"/>
    <col min="9481" max="9727" width="8.8984375" style="327"/>
    <col min="9728" max="9728" width="4.3984375" style="327" customWidth="1"/>
    <col min="9729" max="9729" width="30.3984375" style="327" customWidth="1"/>
    <col min="9730" max="9730" width="38.296875" style="327" customWidth="1"/>
    <col min="9731" max="9731" width="14.59765625" style="327" bestFit="1" customWidth="1"/>
    <col min="9732" max="9732" width="12.09765625" style="327" bestFit="1" customWidth="1"/>
    <col min="9733" max="9733" width="14.59765625" style="327" bestFit="1" customWidth="1"/>
    <col min="9734" max="9734" width="10.59765625" style="327" bestFit="1" customWidth="1"/>
    <col min="9735" max="9735" width="17.296875" style="327" customWidth="1"/>
    <col min="9736" max="9736" width="3.09765625" style="327" customWidth="1"/>
    <col min="9737" max="9983" width="8.8984375" style="327"/>
    <col min="9984" max="9984" width="4.3984375" style="327" customWidth="1"/>
    <col min="9985" max="9985" width="30.3984375" style="327" customWidth="1"/>
    <col min="9986" max="9986" width="38.296875" style="327" customWidth="1"/>
    <col min="9987" max="9987" width="14.59765625" style="327" bestFit="1" customWidth="1"/>
    <col min="9988" max="9988" width="12.09765625" style="327" bestFit="1" customWidth="1"/>
    <col min="9989" max="9989" width="14.59765625" style="327" bestFit="1" customWidth="1"/>
    <col min="9990" max="9990" width="10.59765625" style="327" bestFit="1" customWidth="1"/>
    <col min="9991" max="9991" width="17.296875" style="327" customWidth="1"/>
    <col min="9992" max="9992" width="3.09765625" style="327" customWidth="1"/>
    <col min="9993" max="10239" width="8.8984375" style="327"/>
    <col min="10240" max="10240" width="4.3984375" style="327" customWidth="1"/>
    <col min="10241" max="10241" width="30.3984375" style="327" customWidth="1"/>
    <col min="10242" max="10242" width="38.296875" style="327" customWidth="1"/>
    <col min="10243" max="10243" width="14.59765625" style="327" bestFit="1" customWidth="1"/>
    <col min="10244" max="10244" width="12.09765625" style="327" bestFit="1" customWidth="1"/>
    <col min="10245" max="10245" width="14.59765625" style="327" bestFit="1" customWidth="1"/>
    <col min="10246" max="10246" width="10.59765625" style="327" bestFit="1" customWidth="1"/>
    <col min="10247" max="10247" width="17.296875" style="327" customWidth="1"/>
    <col min="10248" max="10248" width="3.09765625" style="327" customWidth="1"/>
    <col min="10249" max="10495" width="8.8984375" style="327"/>
    <col min="10496" max="10496" width="4.3984375" style="327" customWidth="1"/>
    <col min="10497" max="10497" width="30.3984375" style="327" customWidth="1"/>
    <col min="10498" max="10498" width="38.296875" style="327" customWidth="1"/>
    <col min="10499" max="10499" width="14.59765625" style="327" bestFit="1" customWidth="1"/>
    <col min="10500" max="10500" width="12.09765625" style="327" bestFit="1" customWidth="1"/>
    <col min="10501" max="10501" width="14.59765625" style="327" bestFit="1" customWidth="1"/>
    <col min="10502" max="10502" width="10.59765625" style="327" bestFit="1" customWidth="1"/>
    <col min="10503" max="10503" width="17.296875" style="327" customWidth="1"/>
    <col min="10504" max="10504" width="3.09765625" style="327" customWidth="1"/>
    <col min="10505" max="10751" width="8.8984375" style="327"/>
    <col min="10752" max="10752" width="4.3984375" style="327" customWidth="1"/>
    <col min="10753" max="10753" width="30.3984375" style="327" customWidth="1"/>
    <col min="10754" max="10754" width="38.296875" style="327" customWidth="1"/>
    <col min="10755" max="10755" width="14.59765625" style="327" bestFit="1" customWidth="1"/>
    <col min="10756" max="10756" width="12.09765625" style="327" bestFit="1" customWidth="1"/>
    <col min="10757" max="10757" width="14.59765625" style="327" bestFit="1" customWidth="1"/>
    <col min="10758" max="10758" width="10.59765625" style="327" bestFit="1" customWidth="1"/>
    <col min="10759" max="10759" width="17.296875" style="327" customWidth="1"/>
    <col min="10760" max="10760" width="3.09765625" style="327" customWidth="1"/>
    <col min="10761" max="11007" width="8.8984375" style="327"/>
    <col min="11008" max="11008" width="4.3984375" style="327" customWidth="1"/>
    <col min="11009" max="11009" width="30.3984375" style="327" customWidth="1"/>
    <col min="11010" max="11010" width="38.296875" style="327" customWidth="1"/>
    <col min="11011" max="11011" width="14.59765625" style="327" bestFit="1" customWidth="1"/>
    <col min="11012" max="11012" width="12.09765625" style="327" bestFit="1" customWidth="1"/>
    <col min="11013" max="11013" width="14.59765625" style="327" bestFit="1" customWidth="1"/>
    <col min="11014" max="11014" width="10.59765625" style="327" bestFit="1" customWidth="1"/>
    <col min="11015" max="11015" width="17.296875" style="327" customWidth="1"/>
    <col min="11016" max="11016" width="3.09765625" style="327" customWidth="1"/>
    <col min="11017" max="11263" width="8.8984375" style="327"/>
    <col min="11264" max="11264" width="4.3984375" style="327" customWidth="1"/>
    <col min="11265" max="11265" width="30.3984375" style="327" customWidth="1"/>
    <col min="11266" max="11266" width="38.296875" style="327" customWidth="1"/>
    <col min="11267" max="11267" width="14.59765625" style="327" bestFit="1" customWidth="1"/>
    <col min="11268" max="11268" width="12.09765625" style="327" bestFit="1" customWidth="1"/>
    <col min="11269" max="11269" width="14.59765625" style="327" bestFit="1" customWidth="1"/>
    <col min="11270" max="11270" width="10.59765625" style="327" bestFit="1" customWidth="1"/>
    <col min="11271" max="11271" width="17.296875" style="327" customWidth="1"/>
    <col min="11272" max="11272" width="3.09765625" style="327" customWidth="1"/>
    <col min="11273" max="11519" width="8.8984375" style="327"/>
    <col min="11520" max="11520" width="4.3984375" style="327" customWidth="1"/>
    <col min="11521" max="11521" width="30.3984375" style="327" customWidth="1"/>
    <col min="11522" max="11522" width="38.296875" style="327" customWidth="1"/>
    <col min="11523" max="11523" width="14.59765625" style="327" bestFit="1" customWidth="1"/>
    <col min="11524" max="11524" width="12.09765625" style="327" bestFit="1" customWidth="1"/>
    <col min="11525" max="11525" width="14.59765625" style="327" bestFit="1" customWidth="1"/>
    <col min="11526" max="11526" width="10.59765625" style="327" bestFit="1" customWidth="1"/>
    <col min="11527" max="11527" width="17.296875" style="327" customWidth="1"/>
    <col min="11528" max="11528" width="3.09765625" style="327" customWidth="1"/>
    <col min="11529" max="11775" width="8.8984375" style="327"/>
    <col min="11776" max="11776" width="4.3984375" style="327" customWidth="1"/>
    <col min="11777" max="11777" width="30.3984375" style="327" customWidth="1"/>
    <col min="11778" max="11778" width="38.296875" style="327" customWidth="1"/>
    <col min="11779" max="11779" width="14.59765625" style="327" bestFit="1" customWidth="1"/>
    <col min="11780" max="11780" width="12.09765625" style="327" bestFit="1" customWidth="1"/>
    <col min="11781" max="11781" width="14.59765625" style="327" bestFit="1" customWidth="1"/>
    <col min="11782" max="11782" width="10.59765625" style="327" bestFit="1" customWidth="1"/>
    <col min="11783" max="11783" width="17.296875" style="327" customWidth="1"/>
    <col min="11784" max="11784" width="3.09765625" style="327" customWidth="1"/>
    <col min="11785" max="12031" width="8.8984375" style="327"/>
    <col min="12032" max="12032" width="4.3984375" style="327" customWidth="1"/>
    <col min="12033" max="12033" width="30.3984375" style="327" customWidth="1"/>
    <col min="12034" max="12034" width="38.296875" style="327" customWidth="1"/>
    <col min="12035" max="12035" width="14.59765625" style="327" bestFit="1" customWidth="1"/>
    <col min="12036" max="12036" width="12.09765625" style="327" bestFit="1" customWidth="1"/>
    <col min="12037" max="12037" width="14.59765625" style="327" bestFit="1" customWidth="1"/>
    <col min="12038" max="12038" width="10.59765625" style="327" bestFit="1" customWidth="1"/>
    <col min="12039" max="12039" width="17.296875" style="327" customWidth="1"/>
    <col min="12040" max="12040" width="3.09765625" style="327" customWidth="1"/>
    <col min="12041" max="12287" width="8.8984375" style="327"/>
    <col min="12288" max="12288" width="4.3984375" style="327" customWidth="1"/>
    <col min="12289" max="12289" width="30.3984375" style="327" customWidth="1"/>
    <col min="12290" max="12290" width="38.296875" style="327" customWidth="1"/>
    <col min="12291" max="12291" width="14.59765625" style="327" bestFit="1" customWidth="1"/>
    <col min="12292" max="12292" width="12.09765625" style="327" bestFit="1" customWidth="1"/>
    <col min="12293" max="12293" width="14.59765625" style="327" bestFit="1" customWidth="1"/>
    <col min="12294" max="12294" width="10.59765625" style="327" bestFit="1" customWidth="1"/>
    <col min="12295" max="12295" width="17.296875" style="327" customWidth="1"/>
    <col min="12296" max="12296" width="3.09765625" style="327" customWidth="1"/>
    <col min="12297" max="12543" width="8.8984375" style="327"/>
    <col min="12544" max="12544" width="4.3984375" style="327" customWidth="1"/>
    <col min="12545" max="12545" width="30.3984375" style="327" customWidth="1"/>
    <col min="12546" max="12546" width="38.296875" style="327" customWidth="1"/>
    <col min="12547" max="12547" width="14.59765625" style="327" bestFit="1" customWidth="1"/>
    <col min="12548" max="12548" width="12.09765625" style="327" bestFit="1" customWidth="1"/>
    <col min="12549" max="12549" width="14.59765625" style="327" bestFit="1" customWidth="1"/>
    <col min="12550" max="12550" width="10.59765625" style="327" bestFit="1" customWidth="1"/>
    <col min="12551" max="12551" width="17.296875" style="327" customWidth="1"/>
    <col min="12552" max="12552" width="3.09765625" style="327" customWidth="1"/>
    <col min="12553" max="12799" width="8.8984375" style="327"/>
    <col min="12800" max="12800" width="4.3984375" style="327" customWidth="1"/>
    <col min="12801" max="12801" width="30.3984375" style="327" customWidth="1"/>
    <col min="12802" max="12802" width="38.296875" style="327" customWidth="1"/>
    <col min="12803" max="12803" width="14.59765625" style="327" bestFit="1" customWidth="1"/>
    <col min="12804" max="12804" width="12.09765625" style="327" bestFit="1" customWidth="1"/>
    <col min="12805" max="12805" width="14.59765625" style="327" bestFit="1" customWidth="1"/>
    <col min="12806" max="12806" width="10.59765625" style="327" bestFit="1" customWidth="1"/>
    <col min="12807" max="12807" width="17.296875" style="327" customWidth="1"/>
    <col min="12808" max="12808" width="3.09765625" style="327" customWidth="1"/>
    <col min="12809" max="13055" width="8.8984375" style="327"/>
    <col min="13056" max="13056" width="4.3984375" style="327" customWidth="1"/>
    <col min="13057" max="13057" width="30.3984375" style="327" customWidth="1"/>
    <col min="13058" max="13058" width="38.296875" style="327" customWidth="1"/>
    <col min="13059" max="13059" width="14.59765625" style="327" bestFit="1" customWidth="1"/>
    <col min="13060" max="13060" width="12.09765625" style="327" bestFit="1" customWidth="1"/>
    <col min="13061" max="13061" width="14.59765625" style="327" bestFit="1" customWidth="1"/>
    <col min="13062" max="13062" width="10.59765625" style="327" bestFit="1" customWidth="1"/>
    <col min="13063" max="13063" width="17.296875" style="327" customWidth="1"/>
    <col min="13064" max="13064" width="3.09765625" style="327" customWidth="1"/>
    <col min="13065" max="13311" width="8.8984375" style="327"/>
    <col min="13312" max="13312" width="4.3984375" style="327" customWidth="1"/>
    <col min="13313" max="13313" width="30.3984375" style="327" customWidth="1"/>
    <col min="13314" max="13314" width="38.296875" style="327" customWidth="1"/>
    <col min="13315" max="13315" width="14.59765625" style="327" bestFit="1" customWidth="1"/>
    <col min="13316" max="13316" width="12.09765625" style="327" bestFit="1" customWidth="1"/>
    <col min="13317" max="13317" width="14.59765625" style="327" bestFit="1" customWidth="1"/>
    <col min="13318" max="13318" width="10.59765625" style="327" bestFit="1" customWidth="1"/>
    <col min="13319" max="13319" width="17.296875" style="327" customWidth="1"/>
    <col min="13320" max="13320" width="3.09765625" style="327" customWidth="1"/>
    <col min="13321" max="13567" width="8.8984375" style="327"/>
    <col min="13568" max="13568" width="4.3984375" style="327" customWidth="1"/>
    <col min="13569" max="13569" width="30.3984375" style="327" customWidth="1"/>
    <col min="13570" max="13570" width="38.296875" style="327" customWidth="1"/>
    <col min="13571" max="13571" width="14.59765625" style="327" bestFit="1" customWidth="1"/>
    <col min="13572" max="13572" width="12.09765625" style="327" bestFit="1" customWidth="1"/>
    <col min="13573" max="13573" width="14.59765625" style="327" bestFit="1" customWidth="1"/>
    <col min="13574" max="13574" width="10.59765625" style="327" bestFit="1" customWidth="1"/>
    <col min="13575" max="13575" width="17.296875" style="327" customWidth="1"/>
    <col min="13576" max="13576" width="3.09765625" style="327" customWidth="1"/>
    <col min="13577" max="13823" width="8.8984375" style="327"/>
    <col min="13824" max="13824" width="4.3984375" style="327" customWidth="1"/>
    <col min="13825" max="13825" width="30.3984375" style="327" customWidth="1"/>
    <col min="13826" max="13826" width="38.296875" style="327" customWidth="1"/>
    <col min="13827" max="13827" width="14.59765625" style="327" bestFit="1" customWidth="1"/>
    <col min="13828" max="13828" width="12.09765625" style="327" bestFit="1" customWidth="1"/>
    <col min="13829" max="13829" width="14.59765625" style="327" bestFit="1" customWidth="1"/>
    <col min="13830" max="13830" width="10.59765625" style="327" bestFit="1" customWidth="1"/>
    <col min="13831" max="13831" width="17.296875" style="327" customWidth="1"/>
    <col min="13832" max="13832" width="3.09765625" style="327" customWidth="1"/>
    <col min="13833" max="14079" width="8.8984375" style="327"/>
    <col min="14080" max="14080" width="4.3984375" style="327" customWidth="1"/>
    <col min="14081" max="14081" width="30.3984375" style="327" customWidth="1"/>
    <col min="14082" max="14082" width="38.296875" style="327" customWidth="1"/>
    <col min="14083" max="14083" width="14.59765625" style="327" bestFit="1" customWidth="1"/>
    <col min="14084" max="14084" width="12.09765625" style="327" bestFit="1" customWidth="1"/>
    <col min="14085" max="14085" width="14.59765625" style="327" bestFit="1" customWidth="1"/>
    <col min="14086" max="14086" width="10.59765625" style="327" bestFit="1" customWidth="1"/>
    <col min="14087" max="14087" width="17.296875" style="327" customWidth="1"/>
    <col min="14088" max="14088" width="3.09765625" style="327" customWidth="1"/>
    <col min="14089" max="14335" width="8.8984375" style="327"/>
    <col min="14336" max="14336" width="4.3984375" style="327" customWidth="1"/>
    <col min="14337" max="14337" width="30.3984375" style="327" customWidth="1"/>
    <col min="14338" max="14338" width="38.296875" style="327" customWidth="1"/>
    <col min="14339" max="14339" width="14.59765625" style="327" bestFit="1" customWidth="1"/>
    <col min="14340" max="14340" width="12.09765625" style="327" bestFit="1" customWidth="1"/>
    <col min="14341" max="14341" width="14.59765625" style="327" bestFit="1" customWidth="1"/>
    <col min="14342" max="14342" width="10.59765625" style="327" bestFit="1" customWidth="1"/>
    <col min="14343" max="14343" width="17.296875" style="327" customWidth="1"/>
    <col min="14344" max="14344" width="3.09765625" style="327" customWidth="1"/>
    <col min="14345" max="14591" width="8.8984375" style="327"/>
    <col min="14592" max="14592" width="4.3984375" style="327" customWidth="1"/>
    <col min="14593" max="14593" width="30.3984375" style="327" customWidth="1"/>
    <col min="14594" max="14594" width="38.296875" style="327" customWidth="1"/>
    <col min="14595" max="14595" width="14.59765625" style="327" bestFit="1" customWidth="1"/>
    <col min="14596" max="14596" width="12.09765625" style="327" bestFit="1" customWidth="1"/>
    <col min="14597" max="14597" width="14.59765625" style="327" bestFit="1" customWidth="1"/>
    <col min="14598" max="14598" width="10.59765625" style="327" bestFit="1" customWidth="1"/>
    <col min="14599" max="14599" width="17.296875" style="327" customWidth="1"/>
    <col min="14600" max="14600" width="3.09765625" style="327" customWidth="1"/>
    <col min="14601" max="14847" width="8.8984375" style="327"/>
    <col min="14848" max="14848" width="4.3984375" style="327" customWidth="1"/>
    <col min="14849" max="14849" width="30.3984375" style="327" customWidth="1"/>
    <col min="14850" max="14850" width="38.296875" style="327" customWidth="1"/>
    <col min="14851" max="14851" width="14.59765625" style="327" bestFit="1" customWidth="1"/>
    <col min="14852" max="14852" width="12.09765625" style="327" bestFit="1" customWidth="1"/>
    <col min="14853" max="14853" width="14.59765625" style="327" bestFit="1" customWidth="1"/>
    <col min="14854" max="14854" width="10.59765625" style="327" bestFit="1" customWidth="1"/>
    <col min="14855" max="14855" width="17.296875" style="327" customWidth="1"/>
    <col min="14856" max="14856" width="3.09765625" style="327" customWidth="1"/>
    <col min="14857" max="15103" width="8.8984375" style="327"/>
    <col min="15104" max="15104" width="4.3984375" style="327" customWidth="1"/>
    <col min="15105" max="15105" width="30.3984375" style="327" customWidth="1"/>
    <col min="15106" max="15106" width="38.296875" style="327" customWidth="1"/>
    <col min="15107" max="15107" width="14.59765625" style="327" bestFit="1" customWidth="1"/>
    <col min="15108" max="15108" width="12.09765625" style="327" bestFit="1" customWidth="1"/>
    <col min="15109" max="15109" width="14.59765625" style="327" bestFit="1" customWidth="1"/>
    <col min="15110" max="15110" width="10.59765625" style="327" bestFit="1" customWidth="1"/>
    <col min="15111" max="15111" width="17.296875" style="327" customWidth="1"/>
    <col min="15112" max="15112" width="3.09765625" style="327" customWidth="1"/>
    <col min="15113" max="15359" width="8.8984375" style="327"/>
    <col min="15360" max="15360" width="4.3984375" style="327" customWidth="1"/>
    <col min="15361" max="15361" width="30.3984375" style="327" customWidth="1"/>
    <col min="15362" max="15362" width="38.296875" style="327" customWidth="1"/>
    <col min="15363" max="15363" width="14.59765625" style="327" bestFit="1" customWidth="1"/>
    <col min="15364" max="15364" width="12.09765625" style="327" bestFit="1" customWidth="1"/>
    <col min="15365" max="15365" width="14.59765625" style="327" bestFit="1" customWidth="1"/>
    <col min="15366" max="15366" width="10.59765625" style="327" bestFit="1" customWidth="1"/>
    <col min="15367" max="15367" width="17.296875" style="327" customWidth="1"/>
    <col min="15368" max="15368" width="3.09765625" style="327" customWidth="1"/>
    <col min="15369" max="15615" width="8.8984375" style="327"/>
    <col min="15616" max="15616" width="4.3984375" style="327" customWidth="1"/>
    <col min="15617" max="15617" width="30.3984375" style="327" customWidth="1"/>
    <col min="15618" max="15618" width="38.296875" style="327" customWidth="1"/>
    <col min="15619" max="15619" width="14.59765625" style="327" bestFit="1" customWidth="1"/>
    <col min="15620" max="15620" width="12.09765625" style="327" bestFit="1" customWidth="1"/>
    <col min="15621" max="15621" width="14.59765625" style="327" bestFit="1" customWidth="1"/>
    <col min="15622" max="15622" width="10.59765625" style="327" bestFit="1" customWidth="1"/>
    <col min="15623" max="15623" width="17.296875" style="327" customWidth="1"/>
    <col min="15624" max="15624" width="3.09765625" style="327" customWidth="1"/>
    <col min="15625" max="15871" width="8.8984375" style="327"/>
    <col min="15872" max="15872" width="4.3984375" style="327" customWidth="1"/>
    <col min="15873" max="15873" width="30.3984375" style="327" customWidth="1"/>
    <col min="15874" max="15874" width="38.296875" style="327" customWidth="1"/>
    <col min="15875" max="15875" width="14.59765625" style="327" bestFit="1" customWidth="1"/>
    <col min="15876" max="15876" width="12.09765625" style="327" bestFit="1" customWidth="1"/>
    <col min="15877" max="15877" width="14.59765625" style="327" bestFit="1" customWidth="1"/>
    <col min="15878" max="15878" width="10.59765625" style="327" bestFit="1" customWidth="1"/>
    <col min="15879" max="15879" width="17.296875" style="327" customWidth="1"/>
    <col min="15880" max="15880" width="3.09765625" style="327" customWidth="1"/>
    <col min="15881" max="16127" width="8.8984375" style="327"/>
    <col min="16128" max="16128" width="4.3984375" style="327" customWidth="1"/>
    <col min="16129" max="16129" width="30.3984375" style="327" customWidth="1"/>
    <col min="16130" max="16130" width="38.296875" style="327" customWidth="1"/>
    <col min="16131" max="16131" width="14.59765625" style="327" bestFit="1" customWidth="1"/>
    <col min="16132" max="16132" width="12.09765625" style="327" bestFit="1" customWidth="1"/>
    <col min="16133" max="16133" width="14.59765625" style="327" bestFit="1" customWidth="1"/>
    <col min="16134" max="16134" width="10.59765625" style="327" bestFit="1" customWidth="1"/>
    <col min="16135" max="16135" width="17.296875" style="327" customWidth="1"/>
    <col min="16136" max="16136" width="3.09765625" style="327" customWidth="1"/>
    <col min="16137" max="16384" width="8.8984375" style="327"/>
  </cols>
  <sheetData>
    <row r="1" spans="1:8" ht="18.600000000000001" customHeight="1" x14ac:dyDescent="0.3">
      <c r="A1" s="508" t="s">
        <v>200</v>
      </c>
      <c r="B1" s="508"/>
      <c r="C1" s="508"/>
      <c r="D1" s="508"/>
      <c r="E1" s="508"/>
      <c r="F1" s="508"/>
    </row>
    <row r="2" spans="1:8" ht="15.7" customHeight="1" x14ac:dyDescent="0.3">
      <c r="B2" s="329">
        <v>43466</v>
      </c>
    </row>
    <row r="3" spans="1:8" ht="15.7" customHeight="1" x14ac:dyDescent="0.3">
      <c r="B3" s="329"/>
    </row>
    <row r="4" spans="1:8" ht="15" customHeight="1" x14ac:dyDescent="0.3">
      <c r="A4" s="332" t="s">
        <v>1496</v>
      </c>
      <c r="C4" s="333" t="s">
        <v>201</v>
      </c>
      <c r="D4" s="333" t="s">
        <v>202</v>
      </c>
      <c r="E4" s="333" t="s">
        <v>203</v>
      </c>
      <c r="F4" s="334" t="s">
        <v>435</v>
      </c>
    </row>
    <row r="5" spans="1:8" ht="14.4" customHeight="1" x14ac:dyDescent="0.3">
      <c r="A5" s="335" t="s">
        <v>3</v>
      </c>
      <c r="B5" s="327" t="s">
        <v>4</v>
      </c>
      <c r="C5" s="336">
        <v>600</v>
      </c>
      <c r="D5" s="336"/>
      <c r="E5" s="336">
        <v>600</v>
      </c>
      <c r="F5" s="331" t="s">
        <v>5</v>
      </c>
    </row>
    <row r="6" spans="1:8" ht="14.4" customHeight="1" x14ac:dyDescent="0.3">
      <c r="A6" s="335" t="s">
        <v>1113</v>
      </c>
      <c r="B6" s="327" t="s">
        <v>1383</v>
      </c>
      <c r="C6" s="336">
        <v>25.57</v>
      </c>
      <c r="D6" s="336">
        <v>5.1100000000000003</v>
      </c>
      <c r="E6" s="337">
        <v>30.68</v>
      </c>
      <c r="F6" s="331" t="s">
        <v>5</v>
      </c>
      <c r="G6" s="338"/>
    </row>
    <row r="7" spans="1:8" ht="14.4" customHeight="1" x14ac:dyDescent="0.3">
      <c r="A7" s="335" t="s">
        <v>1113</v>
      </c>
      <c r="B7" s="327" t="s">
        <v>1383</v>
      </c>
      <c r="C7" s="336">
        <v>46.1</v>
      </c>
      <c r="D7" s="336">
        <v>9.2200000000000006</v>
      </c>
      <c r="E7" s="337">
        <v>55.32</v>
      </c>
      <c r="F7" s="331" t="s">
        <v>5</v>
      </c>
      <c r="G7" s="338"/>
    </row>
    <row r="8" spans="1:8" ht="14.4" customHeight="1" x14ac:dyDescent="0.3">
      <c r="A8" s="335" t="s">
        <v>8</v>
      </c>
      <c r="B8" s="327" t="s">
        <v>1384</v>
      </c>
      <c r="C8" s="339">
        <v>15</v>
      </c>
      <c r="D8" s="339">
        <v>3</v>
      </c>
      <c r="E8" s="339">
        <v>18</v>
      </c>
      <c r="F8" s="331" t="s">
        <v>5</v>
      </c>
      <c r="G8" s="338"/>
    </row>
    <row r="9" spans="1:8" ht="16.850000000000001" customHeight="1" x14ac:dyDescent="0.3">
      <c r="A9" s="335" t="s">
        <v>1966</v>
      </c>
      <c r="B9" s="327" t="s">
        <v>1497</v>
      </c>
      <c r="C9" s="339">
        <v>70</v>
      </c>
      <c r="D9" s="339"/>
      <c r="E9" s="339">
        <v>70</v>
      </c>
      <c r="F9" s="331">
        <v>108857</v>
      </c>
      <c r="G9" s="338"/>
    </row>
    <row r="10" spans="1:8" ht="16.850000000000001" customHeight="1" x14ac:dyDescent="0.3">
      <c r="A10" s="335" t="s">
        <v>1498</v>
      </c>
      <c r="B10" s="335" t="s">
        <v>1499</v>
      </c>
      <c r="C10" s="340">
        <v>497</v>
      </c>
      <c r="D10" s="341">
        <v>99.4</v>
      </c>
      <c r="E10" s="341">
        <v>596.4</v>
      </c>
      <c r="F10" s="331">
        <v>108858</v>
      </c>
      <c r="G10" s="338"/>
    </row>
    <row r="11" spans="1:8" ht="16.149999999999999" customHeight="1" x14ac:dyDescent="0.3">
      <c r="A11" s="335" t="s">
        <v>1123</v>
      </c>
      <c r="B11" s="327" t="s">
        <v>1416</v>
      </c>
      <c r="C11" s="339">
        <v>25.94</v>
      </c>
      <c r="D11" s="339">
        <v>5.19</v>
      </c>
      <c r="E11" s="339">
        <v>31.13</v>
      </c>
      <c r="F11" s="331">
        <v>108859</v>
      </c>
      <c r="H11" s="327" t="s">
        <v>10</v>
      </c>
    </row>
    <row r="12" spans="1:8" ht="12.85" customHeight="1" x14ac:dyDescent="0.3">
      <c r="C12" s="342">
        <f>SUM(C5:C11)</f>
        <v>1279.6100000000001</v>
      </c>
      <c r="D12" s="342">
        <f>SUM(D5:D11)</f>
        <v>121.92</v>
      </c>
      <c r="E12" s="342">
        <f>SUM(E5:E11)</f>
        <v>1401.5300000000002</v>
      </c>
    </row>
    <row r="13" spans="1:8" x14ac:dyDescent="0.3">
      <c r="C13" s="341"/>
      <c r="D13" s="341"/>
      <c r="E13" s="341"/>
    </row>
    <row r="14" spans="1:8" x14ac:dyDescent="0.3">
      <c r="A14" s="332" t="s">
        <v>1500</v>
      </c>
      <c r="C14" s="343"/>
      <c r="D14" s="343"/>
      <c r="E14" s="343"/>
      <c r="G14" s="338"/>
    </row>
    <row r="15" spans="1:8" x14ac:dyDescent="0.3">
      <c r="A15" s="335" t="s">
        <v>12</v>
      </c>
      <c r="B15" s="327" t="s">
        <v>13</v>
      </c>
      <c r="C15" s="344">
        <v>7.94</v>
      </c>
      <c r="D15" s="344"/>
      <c r="E15" s="344">
        <v>7.94</v>
      </c>
      <c r="F15" s="331" t="s">
        <v>5</v>
      </c>
    </row>
    <row r="16" spans="1:8" x14ac:dyDescent="0.3">
      <c r="A16" s="327" t="s">
        <v>18</v>
      </c>
      <c r="B16" s="327" t="s">
        <v>19</v>
      </c>
      <c r="C16" s="345">
        <v>15.28</v>
      </c>
      <c r="D16" s="345">
        <v>3.05</v>
      </c>
      <c r="E16" s="345">
        <f>SUM(C16:D16)</f>
        <v>18.329999999999998</v>
      </c>
      <c r="F16" s="346" t="s">
        <v>5</v>
      </c>
      <c r="G16" s="338"/>
    </row>
    <row r="17" spans="1:7" x14ac:dyDescent="0.3">
      <c r="A17" s="327" t="s">
        <v>8</v>
      </c>
      <c r="B17" s="327" t="s">
        <v>1387</v>
      </c>
      <c r="C17" s="344">
        <v>65.510000000000005</v>
      </c>
      <c r="D17" s="344">
        <v>13.1</v>
      </c>
      <c r="E17" s="344">
        <v>78.61</v>
      </c>
      <c r="F17" s="346" t="s">
        <v>5</v>
      </c>
      <c r="G17" s="338"/>
    </row>
    <row r="18" spans="1:7" x14ac:dyDescent="0.3">
      <c r="A18" s="327" t="s">
        <v>660</v>
      </c>
      <c r="B18" s="327" t="s">
        <v>198</v>
      </c>
      <c r="C18" s="344">
        <v>36.950000000000003</v>
      </c>
      <c r="D18" s="344">
        <v>7.39</v>
      </c>
      <c r="E18" s="344">
        <v>44.34</v>
      </c>
      <c r="F18" s="331">
        <v>108860</v>
      </c>
      <c r="G18" s="338"/>
    </row>
    <row r="19" spans="1:7" x14ac:dyDescent="0.3">
      <c r="A19" s="327" t="s">
        <v>649</v>
      </c>
      <c r="B19" s="327" t="s">
        <v>1501</v>
      </c>
      <c r="C19" s="344">
        <v>53.87</v>
      </c>
      <c r="D19" s="344">
        <v>10.77</v>
      </c>
      <c r="E19" s="344">
        <v>64.64</v>
      </c>
      <c r="F19" s="331">
        <v>108859</v>
      </c>
      <c r="G19" s="338"/>
    </row>
    <row r="20" spans="1:7" x14ac:dyDescent="0.3">
      <c r="A20" s="327" t="s">
        <v>615</v>
      </c>
      <c r="B20" s="327" t="s">
        <v>744</v>
      </c>
      <c r="C20" s="344">
        <v>14.38</v>
      </c>
      <c r="D20" s="344">
        <v>2.88</v>
      </c>
      <c r="E20" s="344">
        <v>17.260000000000002</v>
      </c>
      <c r="F20" s="331">
        <v>108862</v>
      </c>
      <c r="G20" s="338"/>
    </row>
    <row r="21" spans="1:7" x14ac:dyDescent="0.3">
      <c r="C21" s="342">
        <f>SUM(C15:C20)</f>
        <v>193.93</v>
      </c>
      <c r="D21" s="342">
        <f>SUM(D15:D20)</f>
        <v>37.190000000000005</v>
      </c>
      <c r="E21" s="342">
        <f>SUM(E15:E20)</f>
        <v>231.12</v>
      </c>
      <c r="G21" s="338"/>
    </row>
    <row r="22" spans="1:7" x14ac:dyDescent="0.3">
      <c r="C22" s="341"/>
      <c r="D22" s="341"/>
      <c r="E22" s="341"/>
    </row>
    <row r="23" spans="1:7" x14ac:dyDescent="0.3">
      <c r="A23" s="332" t="s">
        <v>1502</v>
      </c>
      <c r="C23" s="343"/>
      <c r="D23" s="343"/>
      <c r="E23" s="343"/>
    </row>
    <row r="24" spans="1:7" x14ac:dyDescent="0.3">
      <c r="A24" s="335" t="s">
        <v>3</v>
      </c>
      <c r="B24" s="327" t="s">
        <v>4</v>
      </c>
      <c r="C24" s="343">
        <v>456</v>
      </c>
      <c r="D24" s="343"/>
      <c r="E24" s="343">
        <v>456</v>
      </c>
      <c r="F24" s="331" t="s">
        <v>5</v>
      </c>
    </row>
    <row r="25" spans="1:7" x14ac:dyDescent="0.3">
      <c r="A25" s="335" t="s">
        <v>1113</v>
      </c>
      <c r="B25" s="327" t="s">
        <v>1398</v>
      </c>
      <c r="C25" s="343">
        <v>79.010000000000005</v>
      </c>
      <c r="D25" s="343">
        <v>15.8</v>
      </c>
      <c r="E25" s="347">
        <v>94.81</v>
      </c>
      <c r="F25" s="331" t="s">
        <v>5</v>
      </c>
    </row>
    <row r="26" spans="1:7" x14ac:dyDescent="0.3">
      <c r="A26" s="335" t="s">
        <v>1062</v>
      </c>
      <c r="B26" s="348" t="s">
        <v>1503</v>
      </c>
      <c r="C26" s="344">
        <v>1875</v>
      </c>
      <c r="D26" s="344"/>
      <c r="E26" s="344">
        <v>1875</v>
      </c>
      <c r="F26" s="331" t="s">
        <v>895</v>
      </c>
    </row>
    <row r="27" spans="1:7" x14ac:dyDescent="0.3">
      <c r="A27" s="335" t="s">
        <v>253</v>
      </c>
      <c r="B27" s="348" t="s">
        <v>1504</v>
      </c>
      <c r="C27" s="344">
        <v>35</v>
      </c>
      <c r="D27" s="344">
        <v>7</v>
      </c>
      <c r="E27" s="344">
        <v>42</v>
      </c>
      <c r="F27" s="331">
        <v>108863</v>
      </c>
    </row>
    <row r="28" spans="1:7" x14ac:dyDescent="0.3">
      <c r="A28" s="335" t="s">
        <v>881</v>
      </c>
      <c r="B28" s="348" t="s">
        <v>1505</v>
      </c>
      <c r="C28" s="344">
        <v>10</v>
      </c>
      <c r="D28" s="344">
        <v>2</v>
      </c>
      <c r="E28" s="344">
        <v>12</v>
      </c>
      <c r="F28" s="331" t="s">
        <v>5</v>
      </c>
    </row>
    <row r="29" spans="1:7" x14ac:dyDescent="0.3">
      <c r="A29" s="335" t="s">
        <v>656</v>
      </c>
      <c r="B29" s="348" t="s">
        <v>655</v>
      </c>
      <c r="C29" s="344">
        <v>52.35</v>
      </c>
      <c r="D29" s="344"/>
      <c r="E29" s="344">
        <v>52.35</v>
      </c>
      <c r="F29" s="331">
        <v>108864</v>
      </c>
    </row>
    <row r="30" spans="1:7" x14ac:dyDescent="0.3">
      <c r="A30" s="335" t="s">
        <v>1401</v>
      </c>
      <c r="B30" s="348" t="s">
        <v>1506</v>
      </c>
      <c r="C30" s="344">
        <v>27.99</v>
      </c>
      <c r="D30" s="344">
        <v>5.6</v>
      </c>
      <c r="E30" s="344">
        <v>33.590000000000003</v>
      </c>
      <c r="F30" s="331" t="s">
        <v>52</v>
      </c>
    </row>
    <row r="31" spans="1:7" x14ac:dyDescent="0.3">
      <c r="A31" s="335" t="s">
        <v>1507</v>
      </c>
      <c r="B31" s="348" t="s">
        <v>1508</v>
      </c>
      <c r="C31" s="344">
        <v>44.5</v>
      </c>
      <c r="D31" s="344"/>
      <c r="E31" s="344">
        <v>44.5</v>
      </c>
      <c r="F31" s="349">
        <v>108865</v>
      </c>
    </row>
    <row r="32" spans="1:7" x14ac:dyDescent="0.3">
      <c r="A32" s="335" t="s">
        <v>663</v>
      </c>
      <c r="B32" s="348" t="s">
        <v>1509</v>
      </c>
      <c r="C32" s="344">
        <v>316.64</v>
      </c>
      <c r="D32" s="344">
        <v>63.33</v>
      </c>
      <c r="E32" s="344">
        <v>379.97</v>
      </c>
      <c r="F32" s="349" t="s">
        <v>1140</v>
      </c>
    </row>
    <row r="33" spans="1:7" x14ac:dyDescent="0.3">
      <c r="A33" s="335" t="s">
        <v>975</v>
      </c>
      <c r="B33" s="348" t="s">
        <v>1510</v>
      </c>
      <c r="C33" s="344">
        <v>50</v>
      </c>
      <c r="D33" s="344"/>
      <c r="E33" s="344">
        <v>50</v>
      </c>
      <c r="F33" s="349">
        <v>108866</v>
      </c>
    </row>
    <row r="34" spans="1:7" x14ac:dyDescent="0.3">
      <c r="A34" s="335" t="s">
        <v>1511</v>
      </c>
      <c r="B34" s="348" t="s">
        <v>1493</v>
      </c>
      <c r="C34" s="344">
        <v>144.38</v>
      </c>
      <c r="D34" s="344">
        <v>28.88</v>
      </c>
      <c r="E34" s="344">
        <v>173.26</v>
      </c>
      <c r="F34" s="349">
        <v>108867</v>
      </c>
    </row>
    <row r="35" spans="1:7" x14ac:dyDescent="0.3">
      <c r="A35" s="327" t="s">
        <v>681</v>
      </c>
      <c r="B35" s="327" t="s">
        <v>1407</v>
      </c>
      <c r="C35" s="330">
        <v>213.08</v>
      </c>
      <c r="D35" s="330">
        <v>10.65</v>
      </c>
      <c r="E35" s="330">
        <v>223.73</v>
      </c>
      <c r="F35" s="349">
        <v>108868</v>
      </c>
    </row>
    <row r="36" spans="1:7" x14ac:dyDescent="0.3">
      <c r="A36" s="350"/>
      <c r="B36" s="351"/>
      <c r="C36" s="342">
        <f>SUM(C24:C35)</f>
        <v>3303.95</v>
      </c>
      <c r="D36" s="342">
        <f>SUM(D24:D35)</f>
        <v>133.26</v>
      </c>
      <c r="E36" s="342">
        <f>SUM(E24:E35)</f>
        <v>3437.2100000000005</v>
      </c>
      <c r="G36" s="338"/>
    </row>
    <row r="37" spans="1:7" x14ac:dyDescent="0.3">
      <c r="A37" s="350"/>
      <c r="B37" s="351"/>
      <c r="C37" s="341"/>
      <c r="D37" s="341"/>
      <c r="E37" s="341"/>
    </row>
    <row r="38" spans="1:7" x14ac:dyDescent="0.3">
      <c r="A38" s="332" t="s">
        <v>1512</v>
      </c>
      <c r="C38" s="343"/>
      <c r="D38" s="343"/>
      <c r="E38" s="343"/>
      <c r="G38" s="338"/>
    </row>
    <row r="39" spans="1:7" x14ac:dyDescent="0.3">
      <c r="A39" s="335" t="s">
        <v>3</v>
      </c>
      <c r="B39" s="327" t="s">
        <v>4</v>
      </c>
      <c r="C39" s="343">
        <v>187</v>
      </c>
      <c r="D39" s="343"/>
      <c r="E39" s="343">
        <v>187</v>
      </c>
      <c r="F39" s="331" t="s">
        <v>5</v>
      </c>
      <c r="G39" s="338"/>
    </row>
    <row r="40" spans="1:7" x14ac:dyDescent="0.3">
      <c r="A40" s="335" t="s">
        <v>1113</v>
      </c>
      <c r="B40" s="327" t="s">
        <v>1398</v>
      </c>
      <c r="C40" s="339">
        <v>79.010000000000005</v>
      </c>
      <c r="D40" s="339">
        <v>15.8</v>
      </c>
      <c r="E40" s="339">
        <v>94.81</v>
      </c>
      <c r="F40" s="331" t="s">
        <v>5</v>
      </c>
      <c r="G40" s="338"/>
    </row>
    <row r="41" spans="1:7" x14ac:dyDescent="0.3">
      <c r="A41" s="327" t="s">
        <v>634</v>
      </c>
      <c r="B41" s="327" t="s">
        <v>1446</v>
      </c>
      <c r="C41" s="330">
        <v>520</v>
      </c>
      <c r="D41" s="330">
        <v>104</v>
      </c>
      <c r="E41" s="330">
        <v>624</v>
      </c>
      <c r="F41" s="331">
        <v>108869</v>
      </c>
      <c r="G41" s="338"/>
    </row>
    <row r="42" spans="1:7" x14ac:dyDescent="0.3">
      <c r="A42" s="327" t="s">
        <v>2069</v>
      </c>
      <c r="B42" s="327" t="s">
        <v>1135</v>
      </c>
      <c r="C42" s="330">
        <v>26</v>
      </c>
      <c r="E42" s="330">
        <v>26</v>
      </c>
      <c r="F42" s="331">
        <v>108871</v>
      </c>
      <c r="G42" s="338"/>
    </row>
    <row r="43" spans="1:7" x14ac:dyDescent="0.3">
      <c r="A43" s="327" t="s">
        <v>1513</v>
      </c>
      <c r="B43" s="327" t="s">
        <v>1493</v>
      </c>
      <c r="C43" s="330">
        <v>629.28</v>
      </c>
      <c r="D43" s="330">
        <v>125.86</v>
      </c>
      <c r="E43" s="330">
        <v>755.14</v>
      </c>
      <c r="F43" s="331">
        <v>108867</v>
      </c>
      <c r="G43" s="338"/>
    </row>
    <row r="44" spans="1:7" x14ac:dyDescent="0.3">
      <c r="A44" s="327" t="s">
        <v>1514</v>
      </c>
      <c r="B44" s="327" t="s">
        <v>1515</v>
      </c>
      <c r="C44" s="330">
        <v>495</v>
      </c>
      <c r="D44" s="330">
        <v>99</v>
      </c>
      <c r="E44" s="330">
        <v>594</v>
      </c>
      <c r="F44" s="331">
        <v>108870</v>
      </c>
      <c r="G44" s="338"/>
    </row>
    <row r="45" spans="1:7" x14ac:dyDescent="0.3">
      <c r="A45" s="327" t="s">
        <v>681</v>
      </c>
      <c r="B45" s="327" t="s">
        <v>1516</v>
      </c>
      <c r="C45" s="330">
        <v>107.8</v>
      </c>
      <c r="D45" s="330">
        <v>5.39</v>
      </c>
      <c r="E45" s="330">
        <v>113.19</v>
      </c>
      <c r="F45" s="331">
        <v>108868</v>
      </c>
      <c r="G45" s="338"/>
    </row>
    <row r="46" spans="1:7" x14ac:dyDescent="0.3">
      <c r="A46" s="352"/>
      <c r="B46" s="350"/>
      <c r="C46" s="342">
        <f>SUM(C39:C45)</f>
        <v>2044.09</v>
      </c>
      <c r="D46" s="342">
        <f>SUM(D39:D45)</f>
        <v>350.04999999999995</v>
      </c>
      <c r="E46" s="342">
        <f>SUM(E39:E45)</f>
        <v>2394.14</v>
      </c>
      <c r="G46" s="338"/>
    </row>
    <row r="47" spans="1:7" x14ac:dyDescent="0.3">
      <c r="A47" s="352"/>
      <c r="B47" s="350"/>
      <c r="C47" s="341"/>
      <c r="D47" s="341"/>
      <c r="E47" s="341"/>
      <c r="G47" s="338"/>
    </row>
    <row r="48" spans="1:7" x14ac:dyDescent="0.3">
      <c r="A48" s="332" t="s">
        <v>1517</v>
      </c>
      <c r="C48" s="341"/>
      <c r="D48" s="341"/>
      <c r="E48" s="341"/>
      <c r="G48" s="338"/>
    </row>
    <row r="49" spans="1:7" x14ac:dyDescent="0.3">
      <c r="A49" s="335" t="s">
        <v>1447</v>
      </c>
      <c r="B49" s="327" t="s">
        <v>1518</v>
      </c>
      <c r="C49" s="341">
        <v>625.5</v>
      </c>
      <c r="D49" s="341">
        <v>125.1</v>
      </c>
      <c r="E49" s="341">
        <v>750.6</v>
      </c>
      <c r="F49" s="331" t="s">
        <v>1519</v>
      </c>
      <c r="G49" s="338"/>
    </row>
    <row r="50" spans="1:7" x14ac:dyDescent="0.3">
      <c r="A50" s="332"/>
      <c r="C50" s="342">
        <f>SUM(C49:C49)</f>
        <v>625.5</v>
      </c>
      <c r="D50" s="342">
        <f>SUM(D49:D49)</f>
        <v>125.1</v>
      </c>
      <c r="E50" s="342">
        <f>SUM(E49:E49)</f>
        <v>750.6</v>
      </c>
      <c r="G50" s="338"/>
    </row>
    <row r="51" spans="1:7" x14ac:dyDescent="0.3">
      <c r="A51" s="335"/>
      <c r="C51" s="341"/>
      <c r="D51" s="341"/>
      <c r="E51" s="341"/>
      <c r="G51" s="338"/>
    </row>
    <row r="52" spans="1:7" x14ac:dyDescent="0.3">
      <c r="A52" s="332" t="s">
        <v>1520</v>
      </c>
      <c r="B52" s="335"/>
      <c r="C52" s="343"/>
      <c r="D52" s="343"/>
      <c r="E52" s="343"/>
    </row>
    <row r="53" spans="1:7" x14ac:dyDescent="0.3">
      <c r="A53" s="335" t="s">
        <v>3</v>
      </c>
      <c r="B53" s="335" t="s">
        <v>4</v>
      </c>
      <c r="C53" s="343">
        <v>540</v>
      </c>
      <c r="D53" s="343"/>
      <c r="E53" s="343">
        <v>540</v>
      </c>
      <c r="F53" s="331" t="s">
        <v>5</v>
      </c>
    </row>
    <row r="54" spans="1:7" x14ac:dyDescent="0.3">
      <c r="A54" s="335" t="s">
        <v>1113</v>
      </c>
      <c r="B54" s="335" t="s">
        <v>1415</v>
      </c>
      <c r="C54" s="343">
        <v>25.57</v>
      </c>
      <c r="D54" s="343">
        <v>5.12</v>
      </c>
      <c r="E54" s="343">
        <v>30.69</v>
      </c>
      <c r="F54" s="331" t="s">
        <v>5</v>
      </c>
    </row>
    <row r="55" spans="1:7" x14ac:dyDescent="0.3">
      <c r="A55" s="335" t="s">
        <v>1113</v>
      </c>
      <c r="B55" s="335" t="s">
        <v>1415</v>
      </c>
      <c r="C55" s="343">
        <v>46.09</v>
      </c>
      <c r="D55" s="343">
        <v>9.2200000000000006</v>
      </c>
      <c r="E55" s="343">
        <v>55.31</v>
      </c>
      <c r="F55" s="331" t="s">
        <v>5</v>
      </c>
    </row>
    <row r="56" spans="1:7" x14ac:dyDescent="0.3">
      <c r="A56" s="335" t="s">
        <v>1094</v>
      </c>
      <c r="B56" s="335" t="s">
        <v>1410</v>
      </c>
      <c r="C56" s="343">
        <v>410</v>
      </c>
      <c r="D56" s="343">
        <v>82</v>
      </c>
      <c r="E56" s="343">
        <v>492</v>
      </c>
      <c r="F56" s="331">
        <v>108869</v>
      </c>
      <c r="G56" s="338"/>
    </row>
    <row r="57" spans="1:7" x14ac:dyDescent="0.3">
      <c r="A57" s="335" t="s">
        <v>649</v>
      </c>
      <c r="B57" s="335" t="s">
        <v>1416</v>
      </c>
      <c r="C57" s="343">
        <v>7.53</v>
      </c>
      <c r="D57" s="343">
        <v>1.51</v>
      </c>
      <c r="E57" s="343">
        <v>9.0399999999999991</v>
      </c>
      <c r="F57" s="331">
        <v>108859</v>
      </c>
      <c r="G57" s="338"/>
    </row>
    <row r="58" spans="1:7" x14ac:dyDescent="0.3">
      <c r="C58" s="342">
        <f>SUM(C53:C57)</f>
        <v>1029.19</v>
      </c>
      <c r="D58" s="342">
        <f>SUM(D53:D57)</f>
        <v>97.850000000000009</v>
      </c>
      <c r="E58" s="342">
        <f>SUM(E53:E57)</f>
        <v>1127.04</v>
      </c>
      <c r="G58" s="338"/>
    </row>
    <row r="59" spans="1:7" x14ac:dyDescent="0.3">
      <c r="C59" s="341"/>
      <c r="D59" s="341"/>
      <c r="E59" s="341"/>
    </row>
    <row r="60" spans="1:7" x14ac:dyDescent="0.3">
      <c r="A60" s="332" t="s">
        <v>1521</v>
      </c>
      <c r="C60" s="343"/>
      <c r="D60" s="343"/>
      <c r="E60" s="343"/>
    </row>
    <row r="61" spans="1:7" x14ac:dyDescent="0.3">
      <c r="A61" s="335" t="s">
        <v>3</v>
      </c>
      <c r="B61" s="327" t="s">
        <v>4</v>
      </c>
      <c r="C61" s="343">
        <v>178</v>
      </c>
      <c r="D61" s="343"/>
      <c r="E61" s="343">
        <v>178</v>
      </c>
      <c r="F61" s="331" t="s">
        <v>5</v>
      </c>
    </row>
    <row r="62" spans="1:7" x14ac:dyDescent="0.3">
      <c r="A62" s="335" t="s">
        <v>3</v>
      </c>
      <c r="B62" s="327" t="s">
        <v>4</v>
      </c>
      <c r="C62" s="343">
        <v>106</v>
      </c>
      <c r="D62" s="343"/>
      <c r="E62" s="343">
        <v>106</v>
      </c>
      <c r="F62" s="331" t="s">
        <v>5</v>
      </c>
    </row>
    <row r="63" spans="1:7" x14ac:dyDescent="0.3">
      <c r="A63" s="335" t="s">
        <v>3</v>
      </c>
      <c r="B63" s="327" t="s">
        <v>4</v>
      </c>
      <c r="C63" s="343">
        <v>293</v>
      </c>
      <c r="D63" s="343"/>
      <c r="E63" s="343">
        <v>293</v>
      </c>
      <c r="F63" s="331" t="s">
        <v>5</v>
      </c>
    </row>
    <row r="64" spans="1:7" x14ac:dyDescent="0.3">
      <c r="A64" s="335" t="s">
        <v>8</v>
      </c>
      <c r="B64" s="327" t="s">
        <v>1144</v>
      </c>
      <c r="C64" s="339">
        <v>25.41</v>
      </c>
      <c r="D64" s="339">
        <v>5.08</v>
      </c>
      <c r="E64" s="339">
        <v>30.49</v>
      </c>
      <c r="F64" s="331" t="s">
        <v>5</v>
      </c>
    </row>
    <row r="65" spans="1:7" x14ac:dyDescent="0.3">
      <c r="A65" s="335" t="s">
        <v>1147</v>
      </c>
      <c r="B65" s="327" t="s">
        <v>1398</v>
      </c>
      <c r="C65" s="339">
        <v>399.12</v>
      </c>
      <c r="D65" s="339">
        <v>79.819999999999993</v>
      </c>
      <c r="E65" s="339">
        <v>478.94</v>
      </c>
      <c r="F65" s="331" t="s">
        <v>5</v>
      </c>
    </row>
    <row r="66" spans="1:7" x14ac:dyDescent="0.3">
      <c r="A66" s="335" t="s">
        <v>937</v>
      </c>
      <c r="B66" s="327" t="s">
        <v>1522</v>
      </c>
      <c r="C66" s="339">
        <v>9557</v>
      </c>
      <c r="D66" s="339"/>
      <c r="E66" s="339">
        <v>9557</v>
      </c>
      <c r="F66" s="353" t="s">
        <v>5</v>
      </c>
    </row>
    <row r="67" spans="1:7" x14ac:dyDescent="0.3">
      <c r="A67" s="335" t="s">
        <v>133</v>
      </c>
      <c r="B67" s="327" t="s">
        <v>1523</v>
      </c>
      <c r="C67" s="339">
        <v>470</v>
      </c>
      <c r="D67" s="339">
        <v>94</v>
      </c>
      <c r="E67" s="339">
        <v>564</v>
      </c>
      <c r="F67" s="353">
        <v>108872</v>
      </c>
    </row>
    <row r="68" spans="1:7" x14ac:dyDescent="0.3">
      <c r="A68" s="335" t="s">
        <v>636</v>
      </c>
      <c r="B68" s="327" t="s">
        <v>1524</v>
      </c>
      <c r="C68" s="339">
        <v>440</v>
      </c>
      <c r="D68" s="339">
        <v>88</v>
      </c>
      <c r="E68" s="339">
        <v>528</v>
      </c>
      <c r="F68" s="353">
        <v>108872</v>
      </c>
    </row>
    <row r="69" spans="1:7" x14ac:dyDescent="0.3">
      <c r="A69" s="335" t="s">
        <v>1229</v>
      </c>
      <c r="B69" s="327" t="s">
        <v>1525</v>
      </c>
      <c r="C69" s="339">
        <v>30.42</v>
      </c>
      <c r="D69" s="339">
        <v>1.52</v>
      </c>
      <c r="E69" s="339">
        <v>31.94</v>
      </c>
      <c r="F69" s="331">
        <v>108873</v>
      </c>
    </row>
    <row r="70" spans="1:7" x14ac:dyDescent="0.3">
      <c r="A70" s="352"/>
      <c r="B70" s="350"/>
      <c r="C70" s="342">
        <f>SUM(C61:C69)</f>
        <v>11498.95</v>
      </c>
      <c r="D70" s="342">
        <f>SUM(D61:D69)</f>
        <v>268.41999999999996</v>
      </c>
      <c r="E70" s="342">
        <f>SUM(E61:E69)</f>
        <v>11767.37</v>
      </c>
      <c r="G70" s="338"/>
    </row>
    <row r="71" spans="1:7" x14ac:dyDescent="0.3">
      <c r="A71" s="352"/>
      <c r="B71" s="350"/>
      <c r="C71" s="341"/>
      <c r="D71" s="341"/>
      <c r="E71" s="341"/>
      <c r="G71" s="338"/>
    </row>
    <row r="72" spans="1:7" x14ac:dyDescent="0.3">
      <c r="A72" s="354" t="s">
        <v>1526</v>
      </c>
      <c r="B72" s="350"/>
      <c r="C72" s="341"/>
      <c r="D72" s="341"/>
      <c r="E72" s="341"/>
      <c r="G72" s="338"/>
    </row>
    <row r="73" spans="1:7" x14ac:dyDescent="0.3">
      <c r="A73" s="352" t="s">
        <v>891</v>
      </c>
      <c r="B73" s="348" t="s">
        <v>1251</v>
      </c>
      <c r="C73" s="341">
        <v>313.33</v>
      </c>
      <c r="D73" s="341">
        <v>62.67</v>
      </c>
      <c r="E73" s="341">
        <v>376</v>
      </c>
      <c r="F73" s="331">
        <v>108874</v>
      </c>
    </row>
    <row r="74" spans="1:7" x14ac:dyDescent="0.3">
      <c r="A74" s="352"/>
      <c r="B74" s="350"/>
      <c r="C74" s="342">
        <f>SUM(C73:C73)</f>
        <v>313.33</v>
      </c>
      <c r="D74" s="342">
        <f>SUM(D73:D73)</f>
        <v>62.67</v>
      </c>
      <c r="E74" s="342">
        <f>SUM(E73:E73)</f>
        <v>376</v>
      </c>
    </row>
    <row r="75" spans="1:7" x14ac:dyDescent="0.3">
      <c r="A75" s="332"/>
      <c r="B75" s="351"/>
      <c r="C75" s="341"/>
      <c r="D75" s="341"/>
      <c r="E75" s="341"/>
    </row>
    <row r="76" spans="1:7" x14ac:dyDescent="0.3">
      <c r="A76" s="332" t="s">
        <v>1527</v>
      </c>
      <c r="B76" s="351"/>
      <c r="C76" s="341"/>
      <c r="D76" s="341"/>
      <c r="E76" s="341"/>
    </row>
    <row r="77" spans="1:7" ht="31.1" x14ac:dyDescent="0.3">
      <c r="A77" s="335" t="s">
        <v>610</v>
      </c>
      <c r="B77" s="355" t="s">
        <v>1528</v>
      </c>
      <c r="C77" s="327">
        <v>210.98</v>
      </c>
      <c r="D77" s="341">
        <v>42.2</v>
      </c>
      <c r="E77" s="341">
        <v>253.18</v>
      </c>
      <c r="F77" s="331">
        <v>108875</v>
      </c>
    </row>
    <row r="78" spans="1:7" ht="31.1" x14ac:dyDescent="0.3">
      <c r="A78" s="335" t="s">
        <v>1197</v>
      </c>
      <c r="B78" s="355" t="s">
        <v>1529</v>
      </c>
      <c r="C78" s="356">
        <v>100</v>
      </c>
      <c r="D78" s="341">
        <v>20</v>
      </c>
      <c r="E78" s="341">
        <v>120</v>
      </c>
      <c r="F78" s="331">
        <v>108876</v>
      </c>
    </row>
    <row r="79" spans="1:7" x14ac:dyDescent="0.3">
      <c r="A79" s="335" t="s">
        <v>1530</v>
      </c>
      <c r="B79" s="335" t="s">
        <v>1531</v>
      </c>
      <c r="C79" s="340">
        <v>1000</v>
      </c>
      <c r="D79" s="341"/>
      <c r="E79" s="341">
        <v>1000</v>
      </c>
      <c r="F79" s="331">
        <v>108877</v>
      </c>
    </row>
    <row r="80" spans="1:7" x14ac:dyDescent="0.3">
      <c r="A80" s="332"/>
      <c r="B80" s="335"/>
      <c r="C80" s="357">
        <f>SUM(C77:C79)</f>
        <v>1310.98</v>
      </c>
      <c r="D80" s="342">
        <f>SUM(D77:D79)</f>
        <v>62.2</v>
      </c>
      <c r="E80" s="342">
        <f>SUM(E77:E79)</f>
        <v>1373.18</v>
      </c>
    </row>
    <row r="81" spans="1:6" x14ac:dyDescent="0.3">
      <c r="A81" s="332"/>
      <c r="B81" s="351"/>
      <c r="C81" s="341"/>
      <c r="D81" s="341"/>
      <c r="E81" s="341"/>
    </row>
    <row r="82" spans="1:6" ht="31.1" x14ac:dyDescent="0.3">
      <c r="A82" s="358" t="s">
        <v>1532</v>
      </c>
      <c r="B82" s="358"/>
      <c r="C82" s="343"/>
      <c r="D82" s="343"/>
      <c r="E82" s="343"/>
    </row>
    <row r="83" spans="1:6" x14ac:dyDescent="0.3">
      <c r="A83" s="359" t="s">
        <v>653</v>
      </c>
      <c r="B83" s="360" t="s">
        <v>1153</v>
      </c>
      <c r="C83" s="343">
        <v>21.65</v>
      </c>
      <c r="D83" s="343">
        <v>4.33</v>
      </c>
      <c r="E83" s="343">
        <v>25.98</v>
      </c>
      <c r="F83" s="331" t="s">
        <v>5</v>
      </c>
    </row>
    <row r="84" spans="1:6" x14ac:dyDescent="0.3">
      <c r="C84" s="342">
        <f>SUM(C83:C83)</f>
        <v>21.65</v>
      </c>
      <c r="D84" s="342">
        <f>SUM(D83:D83)</f>
        <v>4.33</v>
      </c>
      <c r="E84" s="342">
        <f>SUM(E83:E83)</f>
        <v>25.98</v>
      </c>
    </row>
    <row r="85" spans="1:6" x14ac:dyDescent="0.3">
      <c r="C85" s="341"/>
      <c r="D85" s="341"/>
      <c r="E85" s="341"/>
    </row>
    <row r="86" spans="1:6" x14ac:dyDescent="0.3">
      <c r="B86" s="361" t="s">
        <v>75</v>
      </c>
      <c r="C86" s="342">
        <f>C12+C21+C36+C46+C50+C58+C70+C74+C80+C84</f>
        <v>21621.180000000004</v>
      </c>
      <c r="D86" s="342">
        <f>D12+D21+D36+D46+D50+D58+D70+D74+D80+D84</f>
        <v>1262.99</v>
      </c>
      <c r="E86" s="342">
        <f>E12+E21+E36+E46+E50+E58+E70+E74+E80+E84</f>
        <v>22884.170000000002</v>
      </c>
    </row>
    <row r="87" spans="1:6" x14ac:dyDescent="0.3">
      <c r="B87" s="362"/>
      <c r="C87" s="341"/>
      <c r="D87" s="341"/>
      <c r="E87" s="341"/>
    </row>
    <row r="88" spans="1:6" x14ac:dyDescent="0.3">
      <c r="B88" s="362"/>
      <c r="C88" s="341"/>
      <c r="D88" s="341"/>
      <c r="E88" s="341"/>
    </row>
    <row r="89" spans="1:6" x14ac:dyDescent="0.3">
      <c r="A89" s="363"/>
      <c r="B89" s="362"/>
      <c r="C89" s="341"/>
      <c r="D89" s="341"/>
      <c r="E89" s="341"/>
    </row>
    <row r="90" spans="1:6" x14ac:dyDescent="0.3">
      <c r="A90" s="335"/>
      <c r="C90" s="344"/>
    </row>
    <row r="91" spans="1:6" x14ac:dyDescent="0.3">
      <c r="A91" s="364"/>
      <c r="C91" s="344"/>
    </row>
    <row r="92" spans="1:6" x14ac:dyDescent="0.3">
      <c r="A92" s="363"/>
      <c r="B92" s="365"/>
      <c r="C92" s="344"/>
    </row>
    <row r="93" spans="1:6" x14ac:dyDescent="0.3">
      <c r="A93" s="363"/>
      <c r="B93" s="365"/>
      <c r="C93" s="344"/>
    </row>
    <row r="94" spans="1:6" x14ac:dyDescent="0.3">
      <c r="A94" s="363"/>
      <c r="B94" s="365"/>
      <c r="C94" s="344"/>
    </row>
    <row r="95" spans="1:6" x14ac:dyDescent="0.3">
      <c r="A95" s="363"/>
      <c r="B95" s="365"/>
      <c r="C95" s="344"/>
    </row>
    <row r="96" spans="1:6" x14ac:dyDescent="0.3">
      <c r="A96" s="363"/>
      <c r="B96" s="365"/>
      <c r="C96" s="344"/>
    </row>
    <row r="97" spans="1:1" x14ac:dyDescent="0.3">
      <c r="A97" s="366"/>
    </row>
  </sheetData>
  <mergeCells count="1">
    <mergeCell ref="A1:F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workbookViewId="0">
      <selection activeCell="B8" sqref="B8"/>
    </sheetView>
  </sheetViews>
  <sheetFormatPr defaultRowHeight="15.55" x14ac:dyDescent="0.3"/>
  <cols>
    <col min="1" max="1" width="30.3984375" style="327" customWidth="1"/>
    <col min="2" max="2" width="38.296875" style="327" customWidth="1"/>
    <col min="3" max="3" width="14.59765625" style="330" bestFit="1" customWidth="1"/>
    <col min="4" max="4" width="12.09765625" style="330" bestFit="1" customWidth="1"/>
    <col min="5" max="5" width="14.59765625" style="330" bestFit="1" customWidth="1"/>
    <col min="6" max="6" width="12.59765625" style="331" bestFit="1" customWidth="1"/>
    <col min="7" max="7" width="17.296875" style="328" customWidth="1"/>
    <col min="8" max="8" width="3.09765625" style="327" customWidth="1"/>
    <col min="9" max="255" width="8.8984375" style="327"/>
    <col min="256" max="256" width="4.3984375" style="327" customWidth="1"/>
    <col min="257" max="257" width="30.3984375" style="327" customWidth="1"/>
    <col min="258" max="258" width="38.296875" style="327" customWidth="1"/>
    <col min="259" max="259" width="14.59765625" style="327" bestFit="1" customWidth="1"/>
    <col min="260" max="260" width="12.09765625" style="327" bestFit="1" customWidth="1"/>
    <col min="261" max="261" width="14.59765625" style="327" bestFit="1" customWidth="1"/>
    <col min="262" max="262" width="12.59765625" style="327" bestFit="1" customWidth="1"/>
    <col min="263" max="263" width="17.296875" style="327" customWidth="1"/>
    <col min="264" max="264" width="3.09765625" style="327" customWidth="1"/>
    <col min="265" max="511" width="8.8984375" style="327"/>
    <col min="512" max="512" width="4.3984375" style="327" customWidth="1"/>
    <col min="513" max="513" width="30.3984375" style="327" customWidth="1"/>
    <col min="514" max="514" width="38.296875" style="327" customWidth="1"/>
    <col min="515" max="515" width="14.59765625" style="327" bestFit="1" customWidth="1"/>
    <col min="516" max="516" width="12.09765625" style="327" bestFit="1" customWidth="1"/>
    <col min="517" max="517" width="14.59765625" style="327" bestFit="1" customWidth="1"/>
    <col min="518" max="518" width="12.59765625" style="327" bestFit="1" customWidth="1"/>
    <col min="519" max="519" width="17.296875" style="327" customWidth="1"/>
    <col min="520" max="520" width="3.09765625" style="327" customWidth="1"/>
    <col min="521" max="767" width="8.8984375" style="327"/>
    <col min="768" max="768" width="4.3984375" style="327" customWidth="1"/>
    <col min="769" max="769" width="30.3984375" style="327" customWidth="1"/>
    <col min="770" max="770" width="38.296875" style="327" customWidth="1"/>
    <col min="771" max="771" width="14.59765625" style="327" bestFit="1" customWidth="1"/>
    <col min="772" max="772" width="12.09765625" style="327" bestFit="1" customWidth="1"/>
    <col min="773" max="773" width="14.59765625" style="327" bestFit="1" customWidth="1"/>
    <col min="774" max="774" width="12.59765625" style="327" bestFit="1" customWidth="1"/>
    <col min="775" max="775" width="17.296875" style="327" customWidth="1"/>
    <col min="776" max="776" width="3.09765625" style="327" customWidth="1"/>
    <col min="777" max="1023" width="8.8984375" style="327"/>
    <col min="1024" max="1024" width="4.3984375" style="327" customWidth="1"/>
    <col min="1025" max="1025" width="30.3984375" style="327" customWidth="1"/>
    <col min="1026" max="1026" width="38.296875" style="327" customWidth="1"/>
    <col min="1027" max="1027" width="14.59765625" style="327" bestFit="1" customWidth="1"/>
    <col min="1028" max="1028" width="12.09765625" style="327" bestFit="1" customWidth="1"/>
    <col min="1029" max="1029" width="14.59765625" style="327" bestFit="1" customWidth="1"/>
    <col min="1030" max="1030" width="12.59765625" style="327" bestFit="1" customWidth="1"/>
    <col min="1031" max="1031" width="17.296875" style="327" customWidth="1"/>
    <col min="1032" max="1032" width="3.09765625" style="327" customWidth="1"/>
    <col min="1033" max="1279" width="8.8984375" style="327"/>
    <col min="1280" max="1280" width="4.3984375" style="327" customWidth="1"/>
    <col min="1281" max="1281" width="30.3984375" style="327" customWidth="1"/>
    <col min="1282" max="1282" width="38.296875" style="327" customWidth="1"/>
    <col min="1283" max="1283" width="14.59765625" style="327" bestFit="1" customWidth="1"/>
    <col min="1284" max="1284" width="12.09765625" style="327" bestFit="1" customWidth="1"/>
    <col min="1285" max="1285" width="14.59765625" style="327" bestFit="1" customWidth="1"/>
    <col min="1286" max="1286" width="12.59765625" style="327" bestFit="1" customWidth="1"/>
    <col min="1287" max="1287" width="17.296875" style="327" customWidth="1"/>
    <col min="1288" max="1288" width="3.09765625" style="327" customWidth="1"/>
    <col min="1289" max="1535" width="8.8984375" style="327"/>
    <col min="1536" max="1536" width="4.3984375" style="327" customWidth="1"/>
    <col min="1537" max="1537" width="30.3984375" style="327" customWidth="1"/>
    <col min="1538" max="1538" width="38.296875" style="327" customWidth="1"/>
    <col min="1539" max="1539" width="14.59765625" style="327" bestFit="1" customWidth="1"/>
    <col min="1540" max="1540" width="12.09765625" style="327" bestFit="1" customWidth="1"/>
    <col min="1541" max="1541" width="14.59765625" style="327" bestFit="1" customWidth="1"/>
    <col min="1542" max="1542" width="12.59765625" style="327" bestFit="1" customWidth="1"/>
    <col min="1543" max="1543" width="17.296875" style="327" customWidth="1"/>
    <col min="1544" max="1544" width="3.09765625" style="327" customWidth="1"/>
    <col min="1545" max="1791" width="8.8984375" style="327"/>
    <col min="1792" max="1792" width="4.3984375" style="327" customWidth="1"/>
    <col min="1793" max="1793" width="30.3984375" style="327" customWidth="1"/>
    <col min="1794" max="1794" width="38.296875" style="327" customWidth="1"/>
    <col min="1795" max="1795" width="14.59765625" style="327" bestFit="1" customWidth="1"/>
    <col min="1796" max="1796" width="12.09765625" style="327" bestFit="1" customWidth="1"/>
    <col min="1797" max="1797" width="14.59765625" style="327" bestFit="1" customWidth="1"/>
    <col min="1798" max="1798" width="12.59765625" style="327" bestFit="1" customWidth="1"/>
    <col min="1799" max="1799" width="17.296875" style="327" customWidth="1"/>
    <col min="1800" max="1800" width="3.09765625" style="327" customWidth="1"/>
    <col min="1801" max="2047" width="8.8984375" style="327"/>
    <col min="2048" max="2048" width="4.3984375" style="327" customWidth="1"/>
    <col min="2049" max="2049" width="30.3984375" style="327" customWidth="1"/>
    <col min="2050" max="2050" width="38.296875" style="327" customWidth="1"/>
    <col min="2051" max="2051" width="14.59765625" style="327" bestFit="1" customWidth="1"/>
    <col min="2052" max="2052" width="12.09765625" style="327" bestFit="1" customWidth="1"/>
    <col min="2053" max="2053" width="14.59765625" style="327" bestFit="1" customWidth="1"/>
    <col min="2054" max="2054" width="12.59765625" style="327" bestFit="1" customWidth="1"/>
    <col min="2055" max="2055" width="17.296875" style="327" customWidth="1"/>
    <col min="2056" max="2056" width="3.09765625" style="327" customWidth="1"/>
    <col min="2057" max="2303" width="8.8984375" style="327"/>
    <col min="2304" max="2304" width="4.3984375" style="327" customWidth="1"/>
    <col min="2305" max="2305" width="30.3984375" style="327" customWidth="1"/>
    <col min="2306" max="2306" width="38.296875" style="327" customWidth="1"/>
    <col min="2307" max="2307" width="14.59765625" style="327" bestFit="1" customWidth="1"/>
    <col min="2308" max="2308" width="12.09765625" style="327" bestFit="1" customWidth="1"/>
    <col min="2309" max="2309" width="14.59765625" style="327" bestFit="1" customWidth="1"/>
    <col min="2310" max="2310" width="12.59765625" style="327" bestFit="1" customWidth="1"/>
    <col min="2311" max="2311" width="17.296875" style="327" customWidth="1"/>
    <col min="2312" max="2312" width="3.09765625" style="327" customWidth="1"/>
    <col min="2313" max="2559" width="8.8984375" style="327"/>
    <col min="2560" max="2560" width="4.3984375" style="327" customWidth="1"/>
    <col min="2561" max="2561" width="30.3984375" style="327" customWidth="1"/>
    <col min="2562" max="2562" width="38.296875" style="327" customWidth="1"/>
    <col min="2563" max="2563" width="14.59765625" style="327" bestFit="1" customWidth="1"/>
    <col min="2564" max="2564" width="12.09765625" style="327" bestFit="1" customWidth="1"/>
    <col min="2565" max="2565" width="14.59765625" style="327" bestFit="1" customWidth="1"/>
    <col min="2566" max="2566" width="12.59765625" style="327" bestFit="1" customWidth="1"/>
    <col min="2567" max="2567" width="17.296875" style="327" customWidth="1"/>
    <col min="2568" max="2568" width="3.09765625" style="327" customWidth="1"/>
    <col min="2569" max="2815" width="8.8984375" style="327"/>
    <col min="2816" max="2816" width="4.3984375" style="327" customWidth="1"/>
    <col min="2817" max="2817" width="30.3984375" style="327" customWidth="1"/>
    <col min="2818" max="2818" width="38.296875" style="327" customWidth="1"/>
    <col min="2819" max="2819" width="14.59765625" style="327" bestFit="1" customWidth="1"/>
    <col min="2820" max="2820" width="12.09765625" style="327" bestFit="1" customWidth="1"/>
    <col min="2821" max="2821" width="14.59765625" style="327" bestFit="1" customWidth="1"/>
    <col min="2822" max="2822" width="12.59765625" style="327" bestFit="1" customWidth="1"/>
    <col min="2823" max="2823" width="17.296875" style="327" customWidth="1"/>
    <col min="2824" max="2824" width="3.09765625" style="327" customWidth="1"/>
    <col min="2825" max="3071" width="8.8984375" style="327"/>
    <col min="3072" max="3072" width="4.3984375" style="327" customWidth="1"/>
    <col min="3073" max="3073" width="30.3984375" style="327" customWidth="1"/>
    <col min="3074" max="3074" width="38.296875" style="327" customWidth="1"/>
    <col min="3075" max="3075" width="14.59765625" style="327" bestFit="1" customWidth="1"/>
    <col min="3076" max="3076" width="12.09765625" style="327" bestFit="1" customWidth="1"/>
    <col min="3077" max="3077" width="14.59765625" style="327" bestFit="1" customWidth="1"/>
    <col min="3078" max="3078" width="12.59765625" style="327" bestFit="1" customWidth="1"/>
    <col min="3079" max="3079" width="17.296875" style="327" customWidth="1"/>
    <col min="3080" max="3080" width="3.09765625" style="327" customWidth="1"/>
    <col min="3081" max="3327" width="8.8984375" style="327"/>
    <col min="3328" max="3328" width="4.3984375" style="327" customWidth="1"/>
    <col min="3329" max="3329" width="30.3984375" style="327" customWidth="1"/>
    <col min="3330" max="3330" width="38.296875" style="327" customWidth="1"/>
    <col min="3331" max="3331" width="14.59765625" style="327" bestFit="1" customWidth="1"/>
    <col min="3332" max="3332" width="12.09765625" style="327" bestFit="1" customWidth="1"/>
    <col min="3333" max="3333" width="14.59765625" style="327" bestFit="1" customWidth="1"/>
    <col min="3334" max="3334" width="12.59765625" style="327" bestFit="1" customWidth="1"/>
    <col min="3335" max="3335" width="17.296875" style="327" customWidth="1"/>
    <col min="3336" max="3336" width="3.09765625" style="327" customWidth="1"/>
    <col min="3337" max="3583" width="8.8984375" style="327"/>
    <col min="3584" max="3584" width="4.3984375" style="327" customWidth="1"/>
    <col min="3585" max="3585" width="30.3984375" style="327" customWidth="1"/>
    <col min="3586" max="3586" width="38.296875" style="327" customWidth="1"/>
    <col min="3587" max="3587" width="14.59765625" style="327" bestFit="1" customWidth="1"/>
    <col min="3588" max="3588" width="12.09765625" style="327" bestFit="1" customWidth="1"/>
    <col min="3589" max="3589" width="14.59765625" style="327" bestFit="1" customWidth="1"/>
    <col min="3590" max="3590" width="12.59765625" style="327" bestFit="1" customWidth="1"/>
    <col min="3591" max="3591" width="17.296875" style="327" customWidth="1"/>
    <col min="3592" max="3592" width="3.09765625" style="327" customWidth="1"/>
    <col min="3593" max="3839" width="8.8984375" style="327"/>
    <col min="3840" max="3840" width="4.3984375" style="327" customWidth="1"/>
    <col min="3841" max="3841" width="30.3984375" style="327" customWidth="1"/>
    <col min="3842" max="3842" width="38.296875" style="327" customWidth="1"/>
    <col min="3843" max="3843" width="14.59765625" style="327" bestFit="1" customWidth="1"/>
    <col min="3844" max="3844" width="12.09765625" style="327" bestFit="1" customWidth="1"/>
    <col min="3845" max="3845" width="14.59765625" style="327" bestFit="1" customWidth="1"/>
    <col min="3846" max="3846" width="12.59765625" style="327" bestFit="1" customWidth="1"/>
    <col min="3847" max="3847" width="17.296875" style="327" customWidth="1"/>
    <col min="3848" max="3848" width="3.09765625" style="327" customWidth="1"/>
    <col min="3849" max="4095" width="8.8984375" style="327"/>
    <col min="4096" max="4096" width="4.3984375" style="327" customWidth="1"/>
    <col min="4097" max="4097" width="30.3984375" style="327" customWidth="1"/>
    <col min="4098" max="4098" width="38.296875" style="327" customWidth="1"/>
    <col min="4099" max="4099" width="14.59765625" style="327" bestFit="1" customWidth="1"/>
    <col min="4100" max="4100" width="12.09765625" style="327" bestFit="1" customWidth="1"/>
    <col min="4101" max="4101" width="14.59765625" style="327" bestFit="1" customWidth="1"/>
    <col min="4102" max="4102" width="12.59765625" style="327" bestFit="1" customWidth="1"/>
    <col min="4103" max="4103" width="17.296875" style="327" customWidth="1"/>
    <col min="4104" max="4104" width="3.09765625" style="327" customWidth="1"/>
    <col min="4105" max="4351" width="8.8984375" style="327"/>
    <col min="4352" max="4352" width="4.3984375" style="327" customWidth="1"/>
    <col min="4353" max="4353" width="30.3984375" style="327" customWidth="1"/>
    <col min="4354" max="4354" width="38.296875" style="327" customWidth="1"/>
    <col min="4355" max="4355" width="14.59765625" style="327" bestFit="1" customWidth="1"/>
    <col min="4356" max="4356" width="12.09765625" style="327" bestFit="1" customWidth="1"/>
    <col min="4357" max="4357" width="14.59765625" style="327" bestFit="1" customWidth="1"/>
    <col min="4358" max="4358" width="12.59765625" style="327" bestFit="1" customWidth="1"/>
    <col min="4359" max="4359" width="17.296875" style="327" customWidth="1"/>
    <col min="4360" max="4360" width="3.09765625" style="327" customWidth="1"/>
    <col min="4361" max="4607" width="8.8984375" style="327"/>
    <col min="4608" max="4608" width="4.3984375" style="327" customWidth="1"/>
    <col min="4609" max="4609" width="30.3984375" style="327" customWidth="1"/>
    <col min="4610" max="4610" width="38.296875" style="327" customWidth="1"/>
    <col min="4611" max="4611" width="14.59765625" style="327" bestFit="1" customWidth="1"/>
    <col min="4612" max="4612" width="12.09765625" style="327" bestFit="1" customWidth="1"/>
    <col min="4613" max="4613" width="14.59765625" style="327" bestFit="1" customWidth="1"/>
    <col min="4614" max="4614" width="12.59765625" style="327" bestFit="1" customWidth="1"/>
    <col min="4615" max="4615" width="17.296875" style="327" customWidth="1"/>
    <col min="4616" max="4616" width="3.09765625" style="327" customWidth="1"/>
    <col min="4617" max="4863" width="8.8984375" style="327"/>
    <col min="4864" max="4864" width="4.3984375" style="327" customWidth="1"/>
    <col min="4865" max="4865" width="30.3984375" style="327" customWidth="1"/>
    <col min="4866" max="4866" width="38.296875" style="327" customWidth="1"/>
    <col min="4867" max="4867" width="14.59765625" style="327" bestFit="1" customWidth="1"/>
    <col min="4868" max="4868" width="12.09765625" style="327" bestFit="1" customWidth="1"/>
    <col min="4869" max="4869" width="14.59765625" style="327" bestFit="1" customWidth="1"/>
    <col min="4870" max="4870" width="12.59765625" style="327" bestFit="1" customWidth="1"/>
    <col min="4871" max="4871" width="17.296875" style="327" customWidth="1"/>
    <col min="4872" max="4872" width="3.09765625" style="327" customWidth="1"/>
    <col min="4873" max="5119" width="8.8984375" style="327"/>
    <col min="5120" max="5120" width="4.3984375" style="327" customWidth="1"/>
    <col min="5121" max="5121" width="30.3984375" style="327" customWidth="1"/>
    <col min="5122" max="5122" width="38.296875" style="327" customWidth="1"/>
    <col min="5123" max="5123" width="14.59765625" style="327" bestFit="1" customWidth="1"/>
    <col min="5124" max="5124" width="12.09765625" style="327" bestFit="1" customWidth="1"/>
    <col min="5125" max="5125" width="14.59765625" style="327" bestFit="1" customWidth="1"/>
    <col min="5126" max="5126" width="12.59765625" style="327" bestFit="1" customWidth="1"/>
    <col min="5127" max="5127" width="17.296875" style="327" customWidth="1"/>
    <col min="5128" max="5128" width="3.09765625" style="327" customWidth="1"/>
    <col min="5129" max="5375" width="8.8984375" style="327"/>
    <col min="5376" max="5376" width="4.3984375" style="327" customWidth="1"/>
    <col min="5377" max="5377" width="30.3984375" style="327" customWidth="1"/>
    <col min="5378" max="5378" width="38.296875" style="327" customWidth="1"/>
    <col min="5379" max="5379" width="14.59765625" style="327" bestFit="1" customWidth="1"/>
    <col min="5380" max="5380" width="12.09765625" style="327" bestFit="1" customWidth="1"/>
    <col min="5381" max="5381" width="14.59765625" style="327" bestFit="1" customWidth="1"/>
    <col min="5382" max="5382" width="12.59765625" style="327" bestFit="1" customWidth="1"/>
    <col min="5383" max="5383" width="17.296875" style="327" customWidth="1"/>
    <col min="5384" max="5384" width="3.09765625" style="327" customWidth="1"/>
    <col min="5385" max="5631" width="8.8984375" style="327"/>
    <col min="5632" max="5632" width="4.3984375" style="327" customWidth="1"/>
    <col min="5633" max="5633" width="30.3984375" style="327" customWidth="1"/>
    <col min="5634" max="5634" width="38.296875" style="327" customWidth="1"/>
    <col min="5635" max="5635" width="14.59765625" style="327" bestFit="1" customWidth="1"/>
    <col min="5636" max="5636" width="12.09765625" style="327" bestFit="1" customWidth="1"/>
    <col min="5637" max="5637" width="14.59765625" style="327" bestFit="1" customWidth="1"/>
    <col min="5638" max="5638" width="12.59765625" style="327" bestFit="1" customWidth="1"/>
    <col min="5639" max="5639" width="17.296875" style="327" customWidth="1"/>
    <col min="5640" max="5640" width="3.09765625" style="327" customWidth="1"/>
    <col min="5641" max="5887" width="8.8984375" style="327"/>
    <col min="5888" max="5888" width="4.3984375" style="327" customWidth="1"/>
    <col min="5889" max="5889" width="30.3984375" style="327" customWidth="1"/>
    <col min="5890" max="5890" width="38.296875" style="327" customWidth="1"/>
    <col min="5891" max="5891" width="14.59765625" style="327" bestFit="1" customWidth="1"/>
    <col min="5892" max="5892" width="12.09765625" style="327" bestFit="1" customWidth="1"/>
    <col min="5893" max="5893" width="14.59765625" style="327" bestFit="1" customWidth="1"/>
    <col min="5894" max="5894" width="12.59765625" style="327" bestFit="1" customWidth="1"/>
    <col min="5895" max="5895" width="17.296875" style="327" customWidth="1"/>
    <col min="5896" max="5896" width="3.09765625" style="327" customWidth="1"/>
    <col min="5897" max="6143" width="8.8984375" style="327"/>
    <col min="6144" max="6144" width="4.3984375" style="327" customWidth="1"/>
    <col min="6145" max="6145" width="30.3984375" style="327" customWidth="1"/>
    <col min="6146" max="6146" width="38.296875" style="327" customWidth="1"/>
    <col min="6147" max="6147" width="14.59765625" style="327" bestFit="1" customWidth="1"/>
    <col min="6148" max="6148" width="12.09765625" style="327" bestFit="1" customWidth="1"/>
    <col min="6149" max="6149" width="14.59765625" style="327" bestFit="1" customWidth="1"/>
    <col min="6150" max="6150" width="12.59765625" style="327" bestFit="1" customWidth="1"/>
    <col min="6151" max="6151" width="17.296875" style="327" customWidth="1"/>
    <col min="6152" max="6152" width="3.09765625" style="327" customWidth="1"/>
    <col min="6153" max="6399" width="8.8984375" style="327"/>
    <col min="6400" max="6400" width="4.3984375" style="327" customWidth="1"/>
    <col min="6401" max="6401" width="30.3984375" style="327" customWidth="1"/>
    <col min="6402" max="6402" width="38.296875" style="327" customWidth="1"/>
    <col min="6403" max="6403" width="14.59765625" style="327" bestFit="1" customWidth="1"/>
    <col min="6404" max="6404" width="12.09765625" style="327" bestFit="1" customWidth="1"/>
    <col min="6405" max="6405" width="14.59765625" style="327" bestFit="1" customWidth="1"/>
    <col min="6406" max="6406" width="12.59765625" style="327" bestFit="1" customWidth="1"/>
    <col min="6407" max="6407" width="17.296875" style="327" customWidth="1"/>
    <col min="6408" max="6408" width="3.09765625" style="327" customWidth="1"/>
    <col min="6409" max="6655" width="8.8984375" style="327"/>
    <col min="6656" max="6656" width="4.3984375" style="327" customWidth="1"/>
    <col min="6657" max="6657" width="30.3984375" style="327" customWidth="1"/>
    <col min="6658" max="6658" width="38.296875" style="327" customWidth="1"/>
    <col min="6659" max="6659" width="14.59765625" style="327" bestFit="1" customWidth="1"/>
    <col min="6660" max="6660" width="12.09765625" style="327" bestFit="1" customWidth="1"/>
    <col min="6661" max="6661" width="14.59765625" style="327" bestFit="1" customWidth="1"/>
    <col min="6662" max="6662" width="12.59765625" style="327" bestFit="1" customWidth="1"/>
    <col min="6663" max="6663" width="17.296875" style="327" customWidth="1"/>
    <col min="6664" max="6664" width="3.09765625" style="327" customWidth="1"/>
    <col min="6665" max="6911" width="8.8984375" style="327"/>
    <col min="6912" max="6912" width="4.3984375" style="327" customWidth="1"/>
    <col min="6913" max="6913" width="30.3984375" style="327" customWidth="1"/>
    <col min="6914" max="6914" width="38.296875" style="327" customWidth="1"/>
    <col min="6915" max="6915" width="14.59765625" style="327" bestFit="1" customWidth="1"/>
    <col min="6916" max="6916" width="12.09765625" style="327" bestFit="1" customWidth="1"/>
    <col min="6917" max="6917" width="14.59765625" style="327" bestFit="1" customWidth="1"/>
    <col min="6918" max="6918" width="12.59765625" style="327" bestFit="1" customWidth="1"/>
    <col min="6919" max="6919" width="17.296875" style="327" customWidth="1"/>
    <col min="6920" max="6920" width="3.09765625" style="327" customWidth="1"/>
    <col min="6921" max="7167" width="8.8984375" style="327"/>
    <col min="7168" max="7168" width="4.3984375" style="327" customWidth="1"/>
    <col min="7169" max="7169" width="30.3984375" style="327" customWidth="1"/>
    <col min="7170" max="7170" width="38.296875" style="327" customWidth="1"/>
    <col min="7171" max="7171" width="14.59765625" style="327" bestFit="1" customWidth="1"/>
    <col min="7172" max="7172" width="12.09765625" style="327" bestFit="1" customWidth="1"/>
    <col min="7173" max="7173" width="14.59765625" style="327" bestFit="1" customWidth="1"/>
    <col min="7174" max="7174" width="12.59765625" style="327" bestFit="1" customWidth="1"/>
    <col min="7175" max="7175" width="17.296875" style="327" customWidth="1"/>
    <col min="7176" max="7176" width="3.09765625" style="327" customWidth="1"/>
    <col min="7177" max="7423" width="8.8984375" style="327"/>
    <col min="7424" max="7424" width="4.3984375" style="327" customWidth="1"/>
    <col min="7425" max="7425" width="30.3984375" style="327" customWidth="1"/>
    <col min="7426" max="7426" width="38.296875" style="327" customWidth="1"/>
    <col min="7427" max="7427" width="14.59765625" style="327" bestFit="1" customWidth="1"/>
    <col min="7428" max="7428" width="12.09765625" style="327" bestFit="1" customWidth="1"/>
    <col min="7429" max="7429" width="14.59765625" style="327" bestFit="1" customWidth="1"/>
    <col min="7430" max="7430" width="12.59765625" style="327" bestFit="1" customWidth="1"/>
    <col min="7431" max="7431" width="17.296875" style="327" customWidth="1"/>
    <col min="7432" max="7432" width="3.09765625" style="327" customWidth="1"/>
    <col min="7433" max="7679" width="8.8984375" style="327"/>
    <col min="7680" max="7680" width="4.3984375" style="327" customWidth="1"/>
    <col min="7681" max="7681" width="30.3984375" style="327" customWidth="1"/>
    <col min="7682" max="7682" width="38.296875" style="327" customWidth="1"/>
    <col min="7683" max="7683" width="14.59765625" style="327" bestFit="1" customWidth="1"/>
    <col min="7684" max="7684" width="12.09765625" style="327" bestFit="1" customWidth="1"/>
    <col min="7685" max="7685" width="14.59765625" style="327" bestFit="1" customWidth="1"/>
    <col min="7686" max="7686" width="12.59765625" style="327" bestFit="1" customWidth="1"/>
    <col min="7687" max="7687" width="17.296875" style="327" customWidth="1"/>
    <col min="7688" max="7688" width="3.09765625" style="327" customWidth="1"/>
    <col min="7689" max="7935" width="8.8984375" style="327"/>
    <col min="7936" max="7936" width="4.3984375" style="327" customWidth="1"/>
    <col min="7937" max="7937" width="30.3984375" style="327" customWidth="1"/>
    <col min="7938" max="7938" width="38.296875" style="327" customWidth="1"/>
    <col min="7939" max="7939" width="14.59765625" style="327" bestFit="1" customWidth="1"/>
    <col min="7940" max="7940" width="12.09765625" style="327" bestFit="1" customWidth="1"/>
    <col min="7941" max="7941" width="14.59765625" style="327" bestFit="1" customWidth="1"/>
    <col min="7942" max="7942" width="12.59765625" style="327" bestFit="1" customWidth="1"/>
    <col min="7943" max="7943" width="17.296875" style="327" customWidth="1"/>
    <col min="7944" max="7944" width="3.09765625" style="327" customWidth="1"/>
    <col min="7945" max="8191" width="8.8984375" style="327"/>
    <col min="8192" max="8192" width="4.3984375" style="327" customWidth="1"/>
    <col min="8193" max="8193" width="30.3984375" style="327" customWidth="1"/>
    <col min="8194" max="8194" width="38.296875" style="327" customWidth="1"/>
    <col min="8195" max="8195" width="14.59765625" style="327" bestFit="1" customWidth="1"/>
    <col min="8196" max="8196" width="12.09765625" style="327" bestFit="1" customWidth="1"/>
    <col min="8197" max="8197" width="14.59765625" style="327" bestFit="1" customWidth="1"/>
    <col min="8198" max="8198" width="12.59765625" style="327" bestFit="1" customWidth="1"/>
    <col min="8199" max="8199" width="17.296875" style="327" customWidth="1"/>
    <col min="8200" max="8200" width="3.09765625" style="327" customWidth="1"/>
    <col min="8201" max="8447" width="8.8984375" style="327"/>
    <col min="8448" max="8448" width="4.3984375" style="327" customWidth="1"/>
    <col min="8449" max="8449" width="30.3984375" style="327" customWidth="1"/>
    <col min="8450" max="8450" width="38.296875" style="327" customWidth="1"/>
    <col min="8451" max="8451" width="14.59765625" style="327" bestFit="1" customWidth="1"/>
    <col min="8452" max="8452" width="12.09765625" style="327" bestFit="1" customWidth="1"/>
    <col min="8453" max="8453" width="14.59765625" style="327" bestFit="1" customWidth="1"/>
    <col min="8454" max="8454" width="12.59765625" style="327" bestFit="1" customWidth="1"/>
    <col min="8455" max="8455" width="17.296875" style="327" customWidth="1"/>
    <col min="8456" max="8456" width="3.09765625" style="327" customWidth="1"/>
    <col min="8457" max="8703" width="8.8984375" style="327"/>
    <col min="8704" max="8704" width="4.3984375" style="327" customWidth="1"/>
    <col min="8705" max="8705" width="30.3984375" style="327" customWidth="1"/>
    <col min="8706" max="8706" width="38.296875" style="327" customWidth="1"/>
    <col min="8707" max="8707" width="14.59765625" style="327" bestFit="1" customWidth="1"/>
    <col min="8708" max="8708" width="12.09765625" style="327" bestFit="1" customWidth="1"/>
    <col min="8709" max="8709" width="14.59765625" style="327" bestFit="1" customWidth="1"/>
    <col min="8710" max="8710" width="12.59765625" style="327" bestFit="1" customWidth="1"/>
    <col min="8711" max="8711" width="17.296875" style="327" customWidth="1"/>
    <col min="8712" max="8712" width="3.09765625" style="327" customWidth="1"/>
    <col min="8713" max="8959" width="8.8984375" style="327"/>
    <col min="8960" max="8960" width="4.3984375" style="327" customWidth="1"/>
    <col min="8961" max="8961" width="30.3984375" style="327" customWidth="1"/>
    <col min="8962" max="8962" width="38.296875" style="327" customWidth="1"/>
    <col min="8963" max="8963" width="14.59765625" style="327" bestFit="1" customWidth="1"/>
    <col min="8964" max="8964" width="12.09765625" style="327" bestFit="1" customWidth="1"/>
    <col min="8965" max="8965" width="14.59765625" style="327" bestFit="1" customWidth="1"/>
    <col min="8966" max="8966" width="12.59765625" style="327" bestFit="1" customWidth="1"/>
    <col min="8967" max="8967" width="17.296875" style="327" customWidth="1"/>
    <col min="8968" max="8968" width="3.09765625" style="327" customWidth="1"/>
    <col min="8969" max="9215" width="8.8984375" style="327"/>
    <col min="9216" max="9216" width="4.3984375" style="327" customWidth="1"/>
    <col min="9217" max="9217" width="30.3984375" style="327" customWidth="1"/>
    <col min="9218" max="9218" width="38.296875" style="327" customWidth="1"/>
    <col min="9219" max="9219" width="14.59765625" style="327" bestFit="1" customWidth="1"/>
    <col min="9220" max="9220" width="12.09765625" style="327" bestFit="1" customWidth="1"/>
    <col min="9221" max="9221" width="14.59765625" style="327" bestFit="1" customWidth="1"/>
    <col min="9222" max="9222" width="12.59765625" style="327" bestFit="1" customWidth="1"/>
    <col min="9223" max="9223" width="17.296875" style="327" customWidth="1"/>
    <col min="9224" max="9224" width="3.09765625" style="327" customWidth="1"/>
    <col min="9225" max="9471" width="8.8984375" style="327"/>
    <col min="9472" max="9472" width="4.3984375" style="327" customWidth="1"/>
    <col min="9473" max="9473" width="30.3984375" style="327" customWidth="1"/>
    <col min="9474" max="9474" width="38.296875" style="327" customWidth="1"/>
    <col min="9475" max="9475" width="14.59765625" style="327" bestFit="1" customWidth="1"/>
    <col min="9476" max="9476" width="12.09765625" style="327" bestFit="1" customWidth="1"/>
    <col min="9477" max="9477" width="14.59765625" style="327" bestFit="1" customWidth="1"/>
    <col min="9478" max="9478" width="12.59765625" style="327" bestFit="1" customWidth="1"/>
    <col min="9479" max="9479" width="17.296875" style="327" customWidth="1"/>
    <col min="9480" max="9480" width="3.09765625" style="327" customWidth="1"/>
    <col min="9481" max="9727" width="8.8984375" style="327"/>
    <col min="9728" max="9728" width="4.3984375" style="327" customWidth="1"/>
    <col min="9729" max="9729" width="30.3984375" style="327" customWidth="1"/>
    <col min="9730" max="9730" width="38.296875" style="327" customWidth="1"/>
    <col min="9731" max="9731" width="14.59765625" style="327" bestFit="1" customWidth="1"/>
    <col min="9732" max="9732" width="12.09765625" style="327" bestFit="1" customWidth="1"/>
    <col min="9733" max="9733" width="14.59765625" style="327" bestFit="1" customWidth="1"/>
    <col min="9734" max="9734" width="12.59765625" style="327" bestFit="1" customWidth="1"/>
    <col min="9735" max="9735" width="17.296875" style="327" customWidth="1"/>
    <col min="9736" max="9736" width="3.09765625" style="327" customWidth="1"/>
    <col min="9737" max="9983" width="8.8984375" style="327"/>
    <col min="9984" max="9984" width="4.3984375" style="327" customWidth="1"/>
    <col min="9985" max="9985" width="30.3984375" style="327" customWidth="1"/>
    <col min="9986" max="9986" width="38.296875" style="327" customWidth="1"/>
    <col min="9987" max="9987" width="14.59765625" style="327" bestFit="1" customWidth="1"/>
    <col min="9988" max="9988" width="12.09765625" style="327" bestFit="1" customWidth="1"/>
    <col min="9989" max="9989" width="14.59765625" style="327" bestFit="1" customWidth="1"/>
    <col min="9990" max="9990" width="12.59765625" style="327" bestFit="1" customWidth="1"/>
    <col min="9991" max="9991" width="17.296875" style="327" customWidth="1"/>
    <col min="9992" max="9992" width="3.09765625" style="327" customWidth="1"/>
    <col min="9993" max="10239" width="8.8984375" style="327"/>
    <col min="10240" max="10240" width="4.3984375" style="327" customWidth="1"/>
    <col min="10241" max="10241" width="30.3984375" style="327" customWidth="1"/>
    <col min="10242" max="10242" width="38.296875" style="327" customWidth="1"/>
    <col min="10243" max="10243" width="14.59765625" style="327" bestFit="1" customWidth="1"/>
    <col min="10244" max="10244" width="12.09765625" style="327" bestFit="1" customWidth="1"/>
    <col min="10245" max="10245" width="14.59765625" style="327" bestFit="1" customWidth="1"/>
    <col min="10246" max="10246" width="12.59765625" style="327" bestFit="1" customWidth="1"/>
    <col min="10247" max="10247" width="17.296875" style="327" customWidth="1"/>
    <col min="10248" max="10248" width="3.09765625" style="327" customWidth="1"/>
    <col min="10249" max="10495" width="8.8984375" style="327"/>
    <col min="10496" max="10496" width="4.3984375" style="327" customWidth="1"/>
    <col min="10497" max="10497" width="30.3984375" style="327" customWidth="1"/>
    <col min="10498" max="10498" width="38.296875" style="327" customWidth="1"/>
    <col min="10499" max="10499" width="14.59765625" style="327" bestFit="1" customWidth="1"/>
    <col min="10500" max="10500" width="12.09765625" style="327" bestFit="1" customWidth="1"/>
    <col min="10501" max="10501" width="14.59765625" style="327" bestFit="1" customWidth="1"/>
    <col min="10502" max="10502" width="12.59765625" style="327" bestFit="1" customWidth="1"/>
    <col min="10503" max="10503" width="17.296875" style="327" customWidth="1"/>
    <col min="10504" max="10504" width="3.09765625" style="327" customWidth="1"/>
    <col min="10505" max="10751" width="8.8984375" style="327"/>
    <col min="10752" max="10752" width="4.3984375" style="327" customWidth="1"/>
    <col min="10753" max="10753" width="30.3984375" style="327" customWidth="1"/>
    <col min="10754" max="10754" width="38.296875" style="327" customWidth="1"/>
    <col min="10755" max="10755" width="14.59765625" style="327" bestFit="1" customWidth="1"/>
    <col min="10756" max="10756" width="12.09765625" style="327" bestFit="1" customWidth="1"/>
    <col min="10757" max="10757" width="14.59765625" style="327" bestFit="1" customWidth="1"/>
    <col min="10758" max="10758" width="12.59765625" style="327" bestFit="1" customWidth="1"/>
    <col min="10759" max="10759" width="17.296875" style="327" customWidth="1"/>
    <col min="10760" max="10760" width="3.09765625" style="327" customWidth="1"/>
    <col min="10761" max="11007" width="8.8984375" style="327"/>
    <col min="11008" max="11008" width="4.3984375" style="327" customWidth="1"/>
    <col min="11009" max="11009" width="30.3984375" style="327" customWidth="1"/>
    <col min="11010" max="11010" width="38.296875" style="327" customWidth="1"/>
    <col min="11011" max="11011" width="14.59765625" style="327" bestFit="1" customWidth="1"/>
    <col min="11012" max="11012" width="12.09765625" style="327" bestFit="1" customWidth="1"/>
    <col min="11013" max="11013" width="14.59765625" style="327" bestFit="1" customWidth="1"/>
    <col min="11014" max="11014" width="12.59765625" style="327" bestFit="1" customWidth="1"/>
    <col min="11015" max="11015" width="17.296875" style="327" customWidth="1"/>
    <col min="11016" max="11016" width="3.09765625" style="327" customWidth="1"/>
    <col min="11017" max="11263" width="8.8984375" style="327"/>
    <col min="11264" max="11264" width="4.3984375" style="327" customWidth="1"/>
    <col min="11265" max="11265" width="30.3984375" style="327" customWidth="1"/>
    <col min="11266" max="11266" width="38.296875" style="327" customWidth="1"/>
    <col min="11267" max="11267" width="14.59765625" style="327" bestFit="1" customWidth="1"/>
    <col min="11268" max="11268" width="12.09765625" style="327" bestFit="1" customWidth="1"/>
    <col min="11269" max="11269" width="14.59765625" style="327" bestFit="1" customWidth="1"/>
    <col min="11270" max="11270" width="12.59765625" style="327" bestFit="1" customWidth="1"/>
    <col min="11271" max="11271" width="17.296875" style="327" customWidth="1"/>
    <col min="11272" max="11272" width="3.09765625" style="327" customWidth="1"/>
    <col min="11273" max="11519" width="8.8984375" style="327"/>
    <col min="11520" max="11520" width="4.3984375" style="327" customWidth="1"/>
    <col min="11521" max="11521" width="30.3984375" style="327" customWidth="1"/>
    <col min="11522" max="11522" width="38.296875" style="327" customWidth="1"/>
    <col min="11523" max="11523" width="14.59765625" style="327" bestFit="1" customWidth="1"/>
    <col min="11524" max="11524" width="12.09765625" style="327" bestFit="1" customWidth="1"/>
    <col min="11525" max="11525" width="14.59765625" style="327" bestFit="1" customWidth="1"/>
    <col min="11526" max="11526" width="12.59765625" style="327" bestFit="1" customWidth="1"/>
    <col min="11527" max="11527" width="17.296875" style="327" customWidth="1"/>
    <col min="11528" max="11528" width="3.09765625" style="327" customWidth="1"/>
    <col min="11529" max="11775" width="8.8984375" style="327"/>
    <col min="11776" max="11776" width="4.3984375" style="327" customWidth="1"/>
    <col min="11777" max="11777" width="30.3984375" style="327" customWidth="1"/>
    <col min="11778" max="11778" width="38.296875" style="327" customWidth="1"/>
    <col min="11779" max="11779" width="14.59765625" style="327" bestFit="1" customWidth="1"/>
    <col min="11780" max="11780" width="12.09765625" style="327" bestFit="1" customWidth="1"/>
    <col min="11781" max="11781" width="14.59765625" style="327" bestFit="1" customWidth="1"/>
    <col min="11782" max="11782" width="12.59765625" style="327" bestFit="1" customWidth="1"/>
    <col min="11783" max="11783" width="17.296875" style="327" customWidth="1"/>
    <col min="11784" max="11784" width="3.09765625" style="327" customWidth="1"/>
    <col min="11785" max="12031" width="8.8984375" style="327"/>
    <col min="12032" max="12032" width="4.3984375" style="327" customWidth="1"/>
    <col min="12033" max="12033" width="30.3984375" style="327" customWidth="1"/>
    <col min="12034" max="12034" width="38.296875" style="327" customWidth="1"/>
    <col min="12035" max="12035" width="14.59765625" style="327" bestFit="1" customWidth="1"/>
    <col min="12036" max="12036" width="12.09765625" style="327" bestFit="1" customWidth="1"/>
    <col min="12037" max="12037" width="14.59765625" style="327" bestFit="1" customWidth="1"/>
    <col min="12038" max="12038" width="12.59765625" style="327" bestFit="1" customWidth="1"/>
    <col min="12039" max="12039" width="17.296875" style="327" customWidth="1"/>
    <col min="12040" max="12040" width="3.09765625" style="327" customWidth="1"/>
    <col min="12041" max="12287" width="8.8984375" style="327"/>
    <col min="12288" max="12288" width="4.3984375" style="327" customWidth="1"/>
    <col min="12289" max="12289" width="30.3984375" style="327" customWidth="1"/>
    <col min="12290" max="12290" width="38.296875" style="327" customWidth="1"/>
    <col min="12291" max="12291" width="14.59765625" style="327" bestFit="1" customWidth="1"/>
    <col min="12292" max="12292" width="12.09765625" style="327" bestFit="1" customWidth="1"/>
    <col min="12293" max="12293" width="14.59765625" style="327" bestFit="1" customWidth="1"/>
    <col min="12294" max="12294" width="12.59765625" style="327" bestFit="1" customWidth="1"/>
    <col min="12295" max="12295" width="17.296875" style="327" customWidth="1"/>
    <col min="12296" max="12296" width="3.09765625" style="327" customWidth="1"/>
    <col min="12297" max="12543" width="8.8984375" style="327"/>
    <col min="12544" max="12544" width="4.3984375" style="327" customWidth="1"/>
    <col min="12545" max="12545" width="30.3984375" style="327" customWidth="1"/>
    <col min="12546" max="12546" width="38.296875" style="327" customWidth="1"/>
    <col min="12547" max="12547" width="14.59765625" style="327" bestFit="1" customWidth="1"/>
    <col min="12548" max="12548" width="12.09765625" style="327" bestFit="1" customWidth="1"/>
    <col min="12549" max="12549" width="14.59765625" style="327" bestFit="1" customWidth="1"/>
    <col min="12550" max="12550" width="12.59765625" style="327" bestFit="1" customWidth="1"/>
    <col min="12551" max="12551" width="17.296875" style="327" customWidth="1"/>
    <col min="12552" max="12552" width="3.09765625" style="327" customWidth="1"/>
    <col min="12553" max="12799" width="8.8984375" style="327"/>
    <col min="12800" max="12800" width="4.3984375" style="327" customWidth="1"/>
    <col min="12801" max="12801" width="30.3984375" style="327" customWidth="1"/>
    <col min="12802" max="12802" width="38.296875" style="327" customWidth="1"/>
    <col min="12803" max="12803" width="14.59765625" style="327" bestFit="1" customWidth="1"/>
    <col min="12804" max="12804" width="12.09765625" style="327" bestFit="1" customWidth="1"/>
    <col min="12805" max="12805" width="14.59765625" style="327" bestFit="1" customWidth="1"/>
    <col min="12806" max="12806" width="12.59765625" style="327" bestFit="1" customWidth="1"/>
    <col min="12807" max="12807" width="17.296875" style="327" customWidth="1"/>
    <col min="12808" max="12808" width="3.09765625" style="327" customWidth="1"/>
    <col min="12809" max="13055" width="8.8984375" style="327"/>
    <col min="13056" max="13056" width="4.3984375" style="327" customWidth="1"/>
    <col min="13057" max="13057" width="30.3984375" style="327" customWidth="1"/>
    <col min="13058" max="13058" width="38.296875" style="327" customWidth="1"/>
    <col min="13059" max="13059" width="14.59765625" style="327" bestFit="1" customWidth="1"/>
    <col min="13060" max="13060" width="12.09765625" style="327" bestFit="1" customWidth="1"/>
    <col min="13061" max="13061" width="14.59765625" style="327" bestFit="1" customWidth="1"/>
    <col min="13062" max="13062" width="12.59765625" style="327" bestFit="1" customWidth="1"/>
    <col min="13063" max="13063" width="17.296875" style="327" customWidth="1"/>
    <col min="13064" max="13064" width="3.09765625" style="327" customWidth="1"/>
    <col min="13065" max="13311" width="8.8984375" style="327"/>
    <col min="13312" max="13312" width="4.3984375" style="327" customWidth="1"/>
    <col min="13313" max="13313" width="30.3984375" style="327" customWidth="1"/>
    <col min="13314" max="13314" width="38.296875" style="327" customWidth="1"/>
    <col min="13315" max="13315" width="14.59765625" style="327" bestFit="1" customWidth="1"/>
    <col min="13316" max="13316" width="12.09765625" style="327" bestFit="1" customWidth="1"/>
    <col min="13317" max="13317" width="14.59765625" style="327" bestFit="1" customWidth="1"/>
    <col min="13318" max="13318" width="12.59765625" style="327" bestFit="1" customWidth="1"/>
    <col min="13319" max="13319" width="17.296875" style="327" customWidth="1"/>
    <col min="13320" max="13320" width="3.09765625" style="327" customWidth="1"/>
    <col min="13321" max="13567" width="8.8984375" style="327"/>
    <col min="13568" max="13568" width="4.3984375" style="327" customWidth="1"/>
    <col min="13569" max="13569" width="30.3984375" style="327" customWidth="1"/>
    <col min="13570" max="13570" width="38.296875" style="327" customWidth="1"/>
    <col min="13571" max="13571" width="14.59765625" style="327" bestFit="1" customWidth="1"/>
    <col min="13572" max="13572" width="12.09765625" style="327" bestFit="1" customWidth="1"/>
    <col min="13573" max="13573" width="14.59765625" style="327" bestFit="1" customWidth="1"/>
    <col min="13574" max="13574" width="12.59765625" style="327" bestFit="1" customWidth="1"/>
    <col min="13575" max="13575" width="17.296875" style="327" customWidth="1"/>
    <col min="13576" max="13576" width="3.09765625" style="327" customWidth="1"/>
    <col min="13577" max="13823" width="8.8984375" style="327"/>
    <col min="13824" max="13824" width="4.3984375" style="327" customWidth="1"/>
    <col min="13825" max="13825" width="30.3984375" style="327" customWidth="1"/>
    <col min="13826" max="13826" width="38.296875" style="327" customWidth="1"/>
    <col min="13827" max="13827" width="14.59765625" style="327" bestFit="1" customWidth="1"/>
    <col min="13828" max="13828" width="12.09765625" style="327" bestFit="1" customWidth="1"/>
    <col min="13829" max="13829" width="14.59765625" style="327" bestFit="1" customWidth="1"/>
    <col min="13830" max="13830" width="12.59765625" style="327" bestFit="1" customWidth="1"/>
    <col min="13831" max="13831" width="17.296875" style="327" customWidth="1"/>
    <col min="13832" max="13832" width="3.09765625" style="327" customWidth="1"/>
    <col min="13833" max="14079" width="8.8984375" style="327"/>
    <col min="14080" max="14080" width="4.3984375" style="327" customWidth="1"/>
    <col min="14081" max="14081" width="30.3984375" style="327" customWidth="1"/>
    <col min="14082" max="14082" width="38.296875" style="327" customWidth="1"/>
    <col min="14083" max="14083" width="14.59765625" style="327" bestFit="1" customWidth="1"/>
    <col min="14084" max="14084" width="12.09765625" style="327" bestFit="1" customWidth="1"/>
    <col min="14085" max="14085" width="14.59765625" style="327" bestFit="1" customWidth="1"/>
    <col min="14086" max="14086" width="12.59765625" style="327" bestFit="1" customWidth="1"/>
    <col min="14087" max="14087" width="17.296875" style="327" customWidth="1"/>
    <col min="14088" max="14088" width="3.09765625" style="327" customWidth="1"/>
    <col min="14089" max="14335" width="8.8984375" style="327"/>
    <col min="14336" max="14336" width="4.3984375" style="327" customWidth="1"/>
    <col min="14337" max="14337" width="30.3984375" style="327" customWidth="1"/>
    <col min="14338" max="14338" width="38.296875" style="327" customWidth="1"/>
    <col min="14339" max="14339" width="14.59765625" style="327" bestFit="1" customWidth="1"/>
    <col min="14340" max="14340" width="12.09765625" style="327" bestFit="1" customWidth="1"/>
    <col min="14341" max="14341" width="14.59765625" style="327" bestFit="1" customWidth="1"/>
    <col min="14342" max="14342" width="12.59765625" style="327" bestFit="1" customWidth="1"/>
    <col min="14343" max="14343" width="17.296875" style="327" customWidth="1"/>
    <col min="14344" max="14344" width="3.09765625" style="327" customWidth="1"/>
    <col min="14345" max="14591" width="8.8984375" style="327"/>
    <col min="14592" max="14592" width="4.3984375" style="327" customWidth="1"/>
    <col min="14593" max="14593" width="30.3984375" style="327" customWidth="1"/>
    <col min="14594" max="14594" width="38.296875" style="327" customWidth="1"/>
    <col min="14595" max="14595" width="14.59765625" style="327" bestFit="1" customWidth="1"/>
    <col min="14596" max="14596" width="12.09765625" style="327" bestFit="1" customWidth="1"/>
    <col min="14597" max="14597" width="14.59765625" style="327" bestFit="1" customWidth="1"/>
    <col min="14598" max="14598" width="12.59765625" style="327" bestFit="1" customWidth="1"/>
    <col min="14599" max="14599" width="17.296875" style="327" customWidth="1"/>
    <col min="14600" max="14600" width="3.09765625" style="327" customWidth="1"/>
    <col min="14601" max="14847" width="8.8984375" style="327"/>
    <col min="14848" max="14848" width="4.3984375" style="327" customWidth="1"/>
    <col min="14849" max="14849" width="30.3984375" style="327" customWidth="1"/>
    <col min="14850" max="14850" width="38.296875" style="327" customWidth="1"/>
    <col min="14851" max="14851" width="14.59765625" style="327" bestFit="1" customWidth="1"/>
    <col min="14852" max="14852" width="12.09765625" style="327" bestFit="1" customWidth="1"/>
    <col min="14853" max="14853" width="14.59765625" style="327" bestFit="1" customWidth="1"/>
    <col min="14854" max="14854" width="12.59765625" style="327" bestFit="1" customWidth="1"/>
    <col min="14855" max="14855" width="17.296875" style="327" customWidth="1"/>
    <col min="14856" max="14856" width="3.09765625" style="327" customWidth="1"/>
    <col min="14857" max="15103" width="8.8984375" style="327"/>
    <col min="15104" max="15104" width="4.3984375" style="327" customWidth="1"/>
    <col min="15105" max="15105" width="30.3984375" style="327" customWidth="1"/>
    <col min="15106" max="15106" width="38.296875" style="327" customWidth="1"/>
    <col min="15107" max="15107" width="14.59765625" style="327" bestFit="1" customWidth="1"/>
    <col min="15108" max="15108" width="12.09765625" style="327" bestFit="1" customWidth="1"/>
    <col min="15109" max="15109" width="14.59765625" style="327" bestFit="1" customWidth="1"/>
    <col min="15110" max="15110" width="12.59765625" style="327" bestFit="1" customWidth="1"/>
    <col min="15111" max="15111" width="17.296875" style="327" customWidth="1"/>
    <col min="15112" max="15112" width="3.09765625" style="327" customWidth="1"/>
    <col min="15113" max="15359" width="8.8984375" style="327"/>
    <col min="15360" max="15360" width="4.3984375" style="327" customWidth="1"/>
    <col min="15361" max="15361" width="30.3984375" style="327" customWidth="1"/>
    <col min="15362" max="15362" width="38.296875" style="327" customWidth="1"/>
    <col min="15363" max="15363" width="14.59765625" style="327" bestFit="1" customWidth="1"/>
    <col min="15364" max="15364" width="12.09765625" style="327" bestFit="1" customWidth="1"/>
    <col min="15365" max="15365" width="14.59765625" style="327" bestFit="1" customWidth="1"/>
    <col min="15366" max="15366" width="12.59765625" style="327" bestFit="1" customWidth="1"/>
    <col min="15367" max="15367" width="17.296875" style="327" customWidth="1"/>
    <col min="15368" max="15368" width="3.09765625" style="327" customWidth="1"/>
    <col min="15369" max="15615" width="8.8984375" style="327"/>
    <col min="15616" max="15616" width="4.3984375" style="327" customWidth="1"/>
    <col min="15617" max="15617" width="30.3984375" style="327" customWidth="1"/>
    <col min="15618" max="15618" width="38.296875" style="327" customWidth="1"/>
    <col min="15619" max="15619" width="14.59765625" style="327" bestFit="1" customWidth="1"/>
    <col min="15620" max="15620" width="12.09765625" style="327" bestFit="1" customWidth="1"/>
    <col min="15621" max="15621" width="14.59765625" style="327" bestFit="1" customWidth="1"/>
    <col min="15622" max="15622" width="12.59765625" style="327" bestFit="1" customWidth="1"/>
    <col min="15623" max="15623" width="17.296875" style="327" customWidth="1"/>
    <col min="15624" max="15624" width="3.09765625" style="327" customWidth="1"/>
    <col min="15625" max="15871" width="8.8984375" style="327"/>
    <col min="15872" max="15872" width="4.3984375" style="327" customWidth="1"/>
    <col min="15873" max="15873" width="30.3984375" style="327" customWidth="1"/>
    <col min="15874" max="15874" width="38.296875" style="327" customWidth="1"/>
    <col min="15875" max="15875" width="14.59765625" style="327" bestFit="1" customWidth="1"/>
    <col min="15876" max="15876" width="12.09765625" style="327" bestFit="1" customWidth="1"/>
    <col min="15877" max="15877" width="14.59765625" style="327" bestFit="1" customWidth="1"/>
    <col min="15878" max="15878" width="12.59765625" style="327" bestFit="1" customWidth="1"/>
    <col min="15879" max="15879" width="17.296875" style="327" customWidth="1"/>
    <col min="15880" max="15880" width="3.09765625" style="327" customWidth="1"/>
    <col min="15881" max="16127" width="8.8984375" style="327"/>
    <col min="16128" max="16128" width="4.3984375" style="327" customWidth="1"/>
    <col min="16129" max="16129" width="30.3984375" style="327" customWidth="1"/>
    <col min="16130" max="16130" width="38.296875" style="327" customWidth="1"/>
    <col min="16131" max="16131" width="14.59765625" style="327" bestFit="1" customWidth="1"/>
    <col min="16132" max="16132" width="12.09765625" style="327" bestFit="1" customWidth="1"/>
    <col min="16133" max="16133" width="14.59765625" style="327" bestFit="1" customWidth="1"/>
    <col min="16134" max="16134" width="12.59765625" style="327" bestFit="1" customWidth="1"/>
    <col min="16135" max="16135" width="17.296875" style="327" customWidth="1"/>
    <col min="16136" max="16136" width="3.09765625" style="327" customWidth="1"/>
    <col min="16137" max="16384" width="8.8984375" style="327"/>
  </cols>
  <sheetData>
    <row r="1" spans="1:7" ht="18.600000000000001" customHeight="1" x14ac:dyDescent="0.3">
      <c r="A1" s="508" t="s">
        <v>200</v>
      </c>
      <c r="B1" s="508"/>
      <c r="C1" s="508"/>
      <c r="D1" s="508"/>
      <c r="E1" s="508"/>
      <c r="F1" s="508"/>
    </row>
    <row r="2" spans="1:7" ht="15.7" customHeight="1" x14ac:dyDescent="0.3">
      <c r="B2" s="329">
        <v>43466</v>
      </c>
    </row>
    <row r="3" spans="1:7" ht="15.7" customHeight="1" x14ac:dyDescent="0.3">
      <c r="B3" s="329" t="s">
        <v>1487</v>
      </c>
    </row>
    <row r="4" spans="1:7" ht="15.7" customHeight="1" x14ac:dyDescent="0.3">
      <c r="B4" s="329"/>
    </row>
    <row r="5" spans="1:7" ht="15.7" customHeight="1" x14ac:dyDescent="0.3">
      <c r="B5" s="329"/>
    </row>
    <row r="6" spans="1:7" ht="15" customHeight="1" x14ac:dyDescent="0.3">
      <c r="A6" s="332" t="s">
        <v>1496</v>
      </c>
      <c r="C6" s="333" t="s">
        <v>201</v>
      </c>
      <c r="D6" s="333" t="s">
        <v>202</v>
      </c>
      <c r="E6" s="333" t="s">
        <v>203</v>
      </c>
      <c r="F6" s="334" t="s">
        <v>435</v>
      </c>
    </row>
    <row r="7" spans="1:7" ht="16.850000000000001" customHeight="1" x14ac:dyDescent="0.3">
      <c r="A7" s="335" t="s">
        <v>1533</v>
      </c>
      <c r="B7" s="327" t="s">
        <v>1542</v>
      </c>
      <c r="C7" s="339">
        <v>1095.8800000000001</v>
      </c>
      <c r="D7" s="339">
        <v>219.17</v>
      </c>
      <c r="E7" s="339">
        <v>1315.05</v>
      </c>
      <c r="F7" s="331">
        <v>203481</v>
      </c>
      <c r="G7" s="338"/>
    </row>
    <row r="8" spans="1:7" ht="12.85" customHeight="1" x14ac:dyDescent="0.3">
      <c r="C8" s="342">
        <f>SUM(C7:C7)</f>
        <v>1095.8800000000001</v>
      </c>
      <c r="D8" s="342">
        <f>SUM(D7:D7)</f>
        <v>219.17</v>
      </c>
      <c r="E8" s="342">
        <f>SUM(E7:E7)</f>
        <v>1315.05</v>
      </c>
    </row>
    <row r="9" spans="1:7" x14ac:dyDescent="0.3">
      <c r="C9" s="341"/>
      <c r="D9" s="341"/>
      <c r="E9" s="341"/>
    </row>
    <row r="10" spans="1:7" x14ac:dyDescent="0.3">
      <c r="A10" s="332" t="s">
        <v>1502</v>
      </c>
      <c r="C10" s="343"/>
      <c r="D10" s="343"/>
      <c r="E10" s="343"/>
    </row>
    <row r="11" spans="1:7" x14ac:dyDescent="0.3">
      <c r="A11" s="335" t="s">
        <v>1534</v>
      </c>
      <c r="B11" s="348" t="s">
        <v>1535</v>
      </c>
      <c r="C11" s="344">
        <v>271.08</v>
      </c>
      <c r="D11" s="344"/>
      <c r="E11" s="344">
        <v>271.08</v>
      </c>
      <c r="F11" s="349" t="s">
        <v>1140</v>
      </c>
    </row>
    <row r="12" spans="1:7" x14ac:dyDescent="0.3">
      <c r="A12" s="335" t="s">
        <v>881</v>
      </c>
      <c r="B12" s="348" t="s">
        <v>1536</v>
      </c>
      <c r="C12" s="344">
        <v>10</v>
      </c>
      <c r="D12" s="344">
        <v>2</v>
      </c>
      <c r="E12" s="344">
        <v>12</v>
      </c>
      <c r="F12" s="349" t="s">
        <v>1537</v>
      </c>
    </row>
    <row r="13" spans="1:7" x14ac:dyDescent="0.3">
      <c r="A13" s="350"/>
      <c r="B13" s="351"/>
      <c r="C13" s="342">
        <f>SUM(C11:C12)</f>
        <v>281.08</v>
      </c>
      <c r="D13" s="342">
        <f>SUM(D11:D12)</f>
        <v>2</v>
      </c>
      <c r="E13" s="342">
        <f>SUM(E11:E12)</f>
        <v>283.08</v>
      </c>
      <c r="G13" s="338"/>
    </row>
    <row r="14" spans="1:7" x14ac:dyDescent="0.3">
      <c r="A14" s="350"/>
      <c r="B14" s="351"/>
      <c r="C14" s="341"/>
      <c r="D14" s="341"/>
      <c r="E14" s="341"/>
    </row>
    <row r="15" spans="1:7" x14ac:dyDescent="0.3">
      <c r="A15" s="332" t="s">
        <v>1512</v>
      </c>
      <c r="C15" s="343"/>
      <c r="D15" s="343"/>
      <c r="E15" s="343"/>
      <c r="G15" s="338"/>
    </row>
    <row r="16" spans="1:7" x14ac:dyDescent="0.3">
      <c r="A16" s="327" t="s">
        <v>1094</v>
      </c>
      <c r="B16" s="327" t="s">
        <v>1446</v>
      </c>
      <c r="C16" s="330">
        <v>524</v>
      </c>
      <c r="D16" s="330">
        <v>104</v>
      </c>
      <c r="E16" s="330">
        <v>628</v>
      </c>
      <c r="G16" s="338"/>
    </row>
    <row r="17" spans="1:7" x14ac:dyDescent="0.3">
      <c r="A17" s="327" t="s">
        <v>727</v>
      </c>
      <c r="B17" s="327" t="s">
        <v>1538</v>
      </c>
      <c r="C17" s="330">
        <v>104.05</v>
      </c>
      <c r="E17" s="330">
        <v>104.05</v>
      </c>
      <c r="F17" s="331">
        <v>203482</v>
      </c>
      <c r="G17" s="338"/>
    </row>
    <row r="18" spans="1:7" x14ac:dyDescent="0.3">
      <c r="A18" s="352"/>
      <c r="B18" s="350"/>
      <c r="C18" s="342">
        <f>SUM(C16:C17)</f>
        <v>628.04999999999995</v>
      </c>
      <c r="D18" s="342">
        <f>SUM(D16:D17)</f>
        <v>104</v>
      </c>
      <c r="E18" s="342">
        <f>SUM(E16:E17)</f>
        <v>732.05</v>
      </c>
      <c r="G18" s="338"/>
    </row>
    <row r="19" spans="1:7" x14ac:dyDescent="0.3">
      <c r="A19" s="352"/>
      <c r="B19" s="350"/>
      <c r="C19" s="341"/>
      <c r="D19" s="341"/>
      <c r="E19" s="341"/>
      <c r="G19" s="338"/>
    </row>
    <row r="20" spans="1:7" x14ac:dyDescent="0.3">
      <c r="A20" s="332" t="s">
        <v>1517</v>
      </c>
      <c r="C20" s="341"/>
      <c r="D20" s="341"/>
      <c r="E20" s="341"/>
      <c r="G20" s="338"/>
    </row>
    <row r="21" spans="1:7" x14ac:dyDescent="0.3">
      <c r="A21" s="335" t="s">
        <v>1447</v>
      </c>
      <c r="B21" s="327" t="s">
        <v>1518</v>
      </c>
      <c r="C21" s="341">
        <v>198</v>
      </c>
      <c r="D21" s="341">
        <v>39.6</v>
      </c>
      <c r="E21" s="341">
        <v>237.6</v>
      </c>
      <c r="F21" s="331">
        <v>108878</v>
      </c>
      <c r="G21" s="338"/>
    </row>
    <row r="22" spans="1:7" x14ac:dyDescent="0.3">
      <c r="A22" s="332"/>
      <c r="C22" s="342">
        <f>SUM(C21:C21)</f>
        <v>198</v>
      </c>
      <c r="D22" s="342">
        <f>SUM(D21:D21)</f>
        <v>39.6</v>
      </c>
      <c r="E22" s="342">
        <f>SUM(E21:E21)</f>
        <v>237.6</v>
      </c>
      <c r="G22" s="338"/>
    </row>
    <row r="23" spans="1:7" x14ac:dyDescent="0.3">
      <c r="A23" s="335"/>
      <c r="C23" s="341"/>
      <c r="D23" s="341"/>
      <c r="E23" s="341"/>
      <c r="G23" s="338"/>
    </row>
    <row r="24" spans="1:7" x14ac:dyDescent="0.3">
      <c r="A24" s="352"/>
      <c r="B24" s="350"/>
      <c r="C24" s="341"/>
      <c r="D24" s="341"/>
      <c r="E24" s="341"/>
      <c r="G24" s="338"/>
    </row>
    <row r="25" spans="1:7" x14ac:dyDescent="0.3">
      <c r="A25" s="354" t="s">
        <v>1526</v>
      </c>
      <c r="B25" s="350"/>
      <c r="C25" s="341"/>
      <c r="D25" s="341"/>
      <c r="E25" s="341"/>
      <c r="G25" s="338"/>
    </row>
    <row r="26" spans="1:7" x14ac:dyDescent="0.3">
      <c r="A26" s="352" t="s">
        <v>891</v>
      </c>
      <c r="B26" s="348" t="s">
        <v>1539</v>
      </c>
      <c r="C26" s="341">
        <v>990</v>
      </c>
      <c r="D26" s="341">
        <v>198</v>
      </c>
      <c r="E26" s="341">
        <v>1188</v>
      </c>
      <c r="F26" s="331">
        <v>108879</v>
      </c>
    </row>
    <row r="27" spans="1:7" x14ac:dyDescent="0.3">
      <c r="A27" s="352"/>
      <c r="B27" s="350"/>
      <c r="C27" s="342">
        <f>SUM(C26:C26)</f>
        <v>990</v>
      </c>
      <c r="D27" s="342">
        <f>SUM(D26:D26)</f>
        <v>198</v>
      </c>
      <c r="E27" s="342">
        <f>SUM(E26:E26)</f>
        <v>1188</v>
      </c>
    </row>
    <row r="28" spans="1:7" x14ac:dyDescent="0.3">
      <c r="A28" s="332"/>
      <c r="B28" s="351"/>
      <c r="C28" s="341"/>
      <c r="D28" s="341"/>
      <c r="E28" s="341"/>
    </row>
    <row r="29" spans="1:7" ht="17.850000000000001" x14ac:dyDescent="0.35">
      <c r="A29" s="368" t="s">
        <v>1540</v>
      </c>
      <c r="B29" s="367"/>
      <c r="C29" s="369"/>
      <c r="D29" s="369"/>
      <c r="E29" s="369"/>
      <c r="F29" s="370"/>
    </row>
    <row r="30" spans="1:7" ht="17.850000000000001" x14ac:dyDescent="0.35">
      <c r="A30" s="371" t="s">
        <v>90</v>
      </c>
      <c r="B30" s="372" t="s">
        <v>326</v>
      </c>
      <c r="C30" s="373">
        <v>13644.73</v>
      </c>
      <c r="D30" s="373"/>
      <c r="E30" s="373">
        <v>13644.73</v>
      </c>
      <c r="F30" s="370" t="s">
        <v>92</v>
      </c>
    </row>
    <row r="31" spans="1:7" ht="17.850000000000001" x14ac:dyDescent="0.35">
      <c r="A31" s="371" t="s">
        <v>93</v>
      </c>
      <c r="B31" s="372" t="s">
        <v>1541</v>
      </c>
      <c r="C31" s="373">
        <v>3894.7</v>
      </c>
      <c r="D31" s="373"/>
      <c r="E31" s="373">
        <v>3894.7</v>
      </c>
      <c r="F31" s="370">
        <v>203483</v>
      </c>
    </row>
    <row r="32" spans="1:7" ht="17.850000000000001" x14ac:dyDescent="0.35">
      <c r="A32" s="371" t="s">
        <v>95</v>
      </c>
      <c r="B32" s="372" t="s">
        <v>328</v>
      </c>
      <c r="C32" s="373">
        <v>4671.2</v>
      </c>
      <c r="D32" s="373"/>
      <c r="E32" s="373">
        <v>4671.2</v>
      </c>
      <c r="F32" s="370">
        <v>203484</v>
      </c>
    </row>
    <row r="33" spans="1:6" ht="17.850000000000001" x14ac:dyDescent="0.35">
      <c r="A33" s="367"/>
      <c r="B33" s="367"/>
      <c r="C33" s="374">
        <f>SUM(C30:C32)</f>
        <v>22210.63</v>
      </c>
      <c r="D33" s="374">
        <v>0</v>
      </c>
      <c r="E33" s="374">
        <f>SUM(E30:E32)</f>
        <v>22210.63</v>
      </c>
      <c r="F33" s="370"/>
    </row>
    <row r="34" spans="1:6" x14ac:dyDescent="0.3">
      <c r="A34" s="332"/>
      <c r="B34" s="351"/>
      <c r="C34" s="341"/>
      <c r="D34" s="341"/>
      <c r="E34" s="341"/>
    </row>
    <row r="35" spans="1:6" x14ac:dyDescent="0.3">
      <c r="C35" s="341"/>
      <c r="D35" s="341"/>
      <c r="E35" s="341"/>
    </row>
    <row r="36" spans="1:6" x14ac:dyDescent="0.3">
      <c r="B36" s="361" t="s">
        <v>75</v>
      </c>
      <c r="C36" s="342">
        <f>C8+C13+C18+C22+C27+C33</f>
        <v>25403.64</v>
      </c>
      <c r="D36" s="342">
        <f>D8+D13+D18+D22+D27+D33</f>
        <v>562.77</v>
      </c>
      <c r="E36" s="342">
        <f>E8+E13+E18+E22+E27+E33</f>
        <v>25966.41</v>
      </c>
    </row>
    <row r="37" spans="1:6" x14ac:dyDescent="0.3">
      <c r="B37" s="362"/>
      <c r="C37" s="341"/>
      <c r="D37" s="341"/>
      <c r="E37" s="341"/>
    </row>
    <row r="38" spans="1:6" x14ac:dyDescent="0.3">
      <c r="B38" s="362"/>
      <c r="C38" s="341"/>
      <c r="D38" s="341"/>
      <c r="E38" s="341"/>
    </row>
    <row r="39" spans="1:6" x14ac:dyDescent="0.3">
      <c r="A39" s="363"/>
      <c r="B39" s="365"/>
      <c r="C39" s="341"/>
      <c r="D39" s="341"/>
      <c r="E39" s="341"/>
    </row>
    <row r="40" spans="1:6" x14ac:dyDescent="0.3">
      <c r="A40" s="366"/>
      <c r="C40" s="344"/>
    </row>
    <row r="41" spans="1:6" x14ac:dyDescent="0.3">
      <c r="C41" s="344"/>
    </row>
    <row r="42" spans="1:6" x14ac:dyDescent="0.3">
      <c r="C42" s="344"/>
    </row>
    <row r="43" spans="1:6" x14ac:dyDescent="0.3">
      <c r="C43" s="344"/>
    </row>
    <row r="44" spans="1:6" x14ac:dyDescent="0.3">
      <c r="C44" s="344"/>
    </row>
    <row r="45" spans="1:6" x14ac:dyDescent="0.3">
      <c r="C45" s="344"/>
    </row>
    <row r="46" spans="1:6" x14ac:dyDescent="0.3">
      <c r="C46" s="344"/>
    </row>
  </sheetData>
  <mergeCells count="1">
    <mergeCell ref="A1:F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F99" sqref="F99"/>
    </sheetView>
  </sheetViews>
  <sheetFormatPr defaultColWidth="8.8984375" defaultRowHeight="15.55" x14ac:dyDescent="0.3"/>
  <cols>
    <col min="1" max="1" width="32.59765625" style="327" customWidth="1"/>
    <col min="2" max="2" width="41.296875" style="327" bestFit="1" customWidth="1"/>
    <col min="3" max="3" width="14.59765625" style="330" bestFit="1" customWidth="1"/>
    <col min="4" max="4" width="12.09765625" style="330" bestFit="1" customWidth="1"/>
    <col min="5" max="5" width="14.59765625" style="330" bestFit="1" customWidth="1"/>
    <col min="6" max="6" width="10.59765625" style="331" bestFit="1" customWidth="1"/>
    <col min="7" max="7" width="17.296875" style="328" customWidth="1"/>
    <col min="8" max="8" width="3.09765625" style="327" customWidth="1"/>
    <col min="9" max="254" width="8.8984375" style="327"/>
    <col min="255" max="256" width="4.3984375" style="327" customWidth="1"/>
    <col min="257" max="257" width="32.59765625" style="327" customWidth="1"/>
    <col min="258" max="258" width="41.296875" style="327" bestFit="1" customWidth="1"/>
    <col min="259" max="259" width="14.59765625" style="327" bestFit="1" customWidth="1"/>
    <col min="260" max="260" width="12.09765625" style="327" bestFit="1" customWidth="1"/>
    <col min="261" max="261" width="14.59765625" style="327" bestFit="1" customWidth="1"/>
    <col min="262" max="262" width="10.59765625" style="327" bestFit="1" customWidth="1"/>
    <col min="263" max="263" width="17.296875" style="327" customWidth="1"/>
    <col min="264" max="264" width="3.09765625" style="327" customWidth="1"/>
    <col min="265" max="510" width="8.8984375" style="327"/>
    <col min="511" max="512" width="4.3984375" style="327" customWidth="1"/>
    <col min="513" max="513" width="32.59765625" style="327" customWidth="1"/>
    <col min="514" max="514" width="41.296875" style="327" bestFit="1" customWidth="1"/>
    <col min="515" max="515" width="14.59765625" style="327" bestFit="1" customWidth="1"/>
    <col min="516" max="516" width="12.09765625" style="327" bestFit="1" customWidth="1"/>
    <col min="517" max="517" width="14.59765625" style="327" bestFit="1" customWidth="1"/>
    <col min="518" max="518" width="10.59765625" style="327" bestFit="1" customWidth="1"/>
    <col min="519" max="519" width="17.296875" style="327" customWidth="1"/>
    <col min="520" max="520" width="3.09765625" style="327" customWidth="1"/>
    <col min="521" max="766" width="8.8984375" style="327"/>
    <col min="767" max="768" width="4.3984375" style="327" customWidth="1"/>
    <col min="769" max="769" width="32.59765625" style="327" customWidth="1"/>
    <col min="770" max="770" width="41.296875" style="327" bestFit="1" customWidth="1"/>
    <col min="771" max="771" width="14.59765625" style="327" bestFit="1" customWidth="1"/>
    <col min="772" max="772" width="12.09765625" style="327" bestFit="1" customWidth="1"/>
    <col min="773" max="773" width="14.59765625" style="327" bestFit="1" customWidth="1"/>
    <col min="774" max="774" width="10.59765625" style="327" bestFit="1" customWidth="1"/>
    <col min="775" max="775" width="17.296875" style="327" customWidth="1"/>
    <col min="776" max="776" width="3.09765625" style="327" customWidth="1"/>
    <col min="777" max="1022" width="8.8984375" style="327"/>
    <col min="1023" max="1024" width="4.3984375" style="327" customWidth="1"/>
    <col min="1025" max="1025" width="32.59765625" style="327" customWidth="1"/>
    <col min="1026" max="1026" width="41.296875" style="327" bestFit="1" customWidth="1"/>
    <col min="1027" max="1027" width="14.59765625" style="327" bestFit="1" customWidth="1"/>
    <col min="1028" max="1028" width="12.09765625" style="327" bestFit="1" customWidth="1"/>
    <col min="1029" max="1029" width="14.59765625" style="327" bestFit="1" customWidth="1"/>
    <col min="1030" max="1030" width="10.59765625" style="327" bestFit="1" customWidth="1"/>
    <col min="1031" max="1031" width="17.296875" style="327" customWidth="1"/>
    <col min="1032" max="1032" width="3.09765625" style="327" customWidth="1"/>
    <col min="1033" max="1278" width="8.8984375" style="327"/>
    <col min="1279" max="1280" width="4.3984375" style="327" customWidth="1"/>
    <col min="1281" max="1281" width="32.59765625" style="327" customWidth="1"/>
    <col min="1282" max="1282" width="41.296875" style="327" bestFit="1" customWidth="1"/>
    <col min="1283" max="1283" width="14.59765625" style="327" bestFit="1" customWidth="1"/>
    <col min="1284" max="1284" width="12.09765625" style="327" bestFit="1" customWidth="1"/>
    <col min="1285" max="1285" width="14.59765625" style="327" bestFit="1" customWidth="1"/>
    <col min="1286" max="1286" width="10.59765625" style="327" bestFit="1" customWidth="1"/>
    <col min="1287" max="1287" width="17.296875" style="327" customWidth="1"/>
    <col min="1288" max="1288" width="3.09765625" style="327" customWidth="1"/>
    <col min="1289" max="1534" width="8.8984375" style="327"/>
    <col min="1535" max="1536" width="4.3984375" style="327" customWidth="1"/>
    <col min="1537" max="1537" width="32.59765625" style="327" customWidth="1"/>
    <col min="1538" max="1538" width="41.296875" style="327" bestFit="1" customWidth="1"/>
    <col min="1539" max="1539" width="14.59765625" style="327" bestFit="1" customWidth="1"/>
    <col min="1540" max="1540" width="12.09765625" style="327" bestFit="1" customWidth="1"/>
    <col min="1541" max="1541" width="14.59765625" style="327" bestFit="1" customWidth="1"/>
    <col min="1542" max="1542" width="10.59765625" style="327" bestFit="1" customWidth="1"/>
    <col min="1543" max="1543" width="17.296875" style="327" customWidth="1"/>
    <col min="1544" max="1544" width="3.09765625" style="327" customWidth="1"/>
    <col min="1545" max="1790" width="8.8984375" style="327"/>
    <col min="1791" max="1792" width="4.3984375" style="327" customWidth="1"/>
    <col min="1793" max="1793" width="32.59765625" style="327" customWidth="1"/>
    <col min="1794" max="1794" width="41.296875" style="327" bestFit="1" customWidth="1"/>
    <col min="1795" max="1795" width="14.59765625" style="327" bestFit="1" customWidth="1"/>
    <col min="1796" max="1796" width="12.09765625" style="327" bestFit="1" customWidth="1"/>
    <col min="1797" max="1797" width="14.59765625" style="327" bestFit="1" customWidth="1"/>
    <col min="1798" max="1798" width="10.59765625" style="327" bestFit="1" customWidth="1"/>
    <col min="1799" max="1799" width="17.296875" style="327" customWidth="1"/>
    <col min="1800" max="1800" width="3.09765625" style="327" customWidth="1"/>
    <col min="1801" max="2046" width="8.8984375" style="327"/>
    <col min="2047" max="2048" width="4.3984375" style="327" customWidth="1"/>
    <col min="2049" max="2049" width="32.59765625" style="327" customWidth="1"/>
    <col min="2050" max="2050" width="41.296875" style="327" bestFit="1" customWidth="1"/>
    <col min="2051" max="2051" width="14.59765625" style="327" bestFit="1" customWidth="1"/>
    <col min="2052" max="2052" width="12.09765625" style="327" bestFit="1" customWidth="1"/>
    <col min="2053" max="2053" width="14.59765625" style="327" bestFit="1" customWidth="1"/>
    <col min="2054" max="2054" width="10.59765625" style="327" bestFit="1" customWidth="1"/>
    <col min="2055" max="2055" width="17.296875" style="327" customWidth="1"/>
    <col min="2056" max="2056" width="3.09765625" style="327" customWidth="1"/>
    <col min="2057" max="2302" width="8.8984375" style="327"/>
    <col min="2303" max="2304" width="4.3984375" style="327" customWidth="1"/>
    <col min="2305" max="2305" width="32.59765625" style="327" customWidth="1"/>
    <col min="2306" max="2306" width="41.296875" style="327" bestFit="1" customWidth="1"/>
    <col min="2307" max="2307" width="14.59765625" style="327" bestFit="1" customWidth="1"/>
    <col min="2308" max="2308" width="12.09765625" style="327" bestFit="1" customWidth="1"/>
    <col min="2309" max="2309" width="14.59765625" style="327" bestFit="1" customWidth="1"/>
    <col min="2310" max="2310" width="10.59765625" style="327" bestFit="1" customWidth="1"/>
    <col min="2311" max="2311" width="17.296875" style="327" customWidth="1"/>
    <col min="2312" max="2312" width="3.09765625" style="327" customWidth="1"/>
    <col min="2313" max="2558" width="8.8984375" style="327"/>
    <col min="2559" max="2560" width="4.3984375" style="327" customWidth="1"/>
    <col min="2561" max="2561" width="32.59765625" style="327" customWidth="1"/>
    <col min="2562" max="2562" width="41.296875" style="327" bestFit="1" customWidth="1"/>
    <col min="2563" max="2563" width="14.59765625" style="327" bestFit="1" customWidth="1"/>
    <col min="2564" max="2564" width="12.09765625" style="327" bestFit="1" customWidth="1"/>
    <col min="2565" max="2565" width="14.59765625" style="327" bestFit="1" customWidth="1"/>
    <col min="2566" max="2566" width="10.59765625" style="327" bestFit="1" customWidth="1"/>
    <col min="2567" max="2567" width="17.296875" style="327" customWidth="1"/>
    <col min="2568" max="2568" width="3.09765625" style="327" customWidth="1"/>
    <col min="2569" max="2814" width="8.8984375" style="327"/>
    <col min="2815" max="2816" width="4.3984375" style="327" customWidth="1"/>
    <col min="2817" max="2817" width="32.59765625" style="327" customWidth="1"/>
    <col min="2818" max="2818" width="41.296875" style="327" bestFit="1" customWidth="1"/>
    <col min="2819" max="2819" width="14.59765625" style="327" bestFit="1" customWidth="1"/>
    <col min="2820" max="2820" width="12.09765625" style="327" bestFit="1" customWidth="1"/>
    <col min="2821" max="2821" width="14.59765625" style="327" bestFit="1" customWidth="1"/>
    <col min="2822" max="2822" width="10.59765625" style="327" bestFit="1" customWidth="1"/>
    <col min="2823" max="2823" width="17.296875" style="327" customWidth="1"/>
    <col min="2824" max="2824" width="3.09765625" style="327" customWidth="1"/>
    <col min="2825" max="3070" width="8.8984375" style="327"/>
    <col min="3071" max="3072" width="4.3984375" style="327" customWidth="1"/>
    <col min="3073" max="3073" width="32.59765625" style="327" customWidth="1"/>
    <col min="3074" max="3074" width="41.296875" style="327" bestFit="1" customWidth="1"/>
    <col min="3075" max="3075" width="14.59765625" style="327" bestFit="1" customWidth="1"/>
    <col min="3076" max="3076" width="12.09765625" style="327" bestFit="1" customWidth="1"/>
    <col min="3077" max="3077" width="14.59765625" style="327" bestFit="1" customWidth="1"/>
    <col min="3078" max="3078" width="10.59765625" style="327" bestFit="1" customWidth="1"/>
    <col min="3079" max="3079" width="17.296875" style="327" customWidth="1"/>
    <col min="3080" max="3080" width="3.09765625" style="327" customWidth="1"/>
    <col min="3081" max="3326" width="8.8984375" style="327"/>
    <col min="3327" max="3328" width="4.3984375" style="327" customWidth="1"/>
    <col min="3329" max="3329" width="32.59765625" style="327" customWidth="1"/>
    <col min="3330" max="3330" width="41.296875" style="327" bestFit="1" customWidth="1"/>
    <col min="3331" max="3331" width="14.59765625" style="327" bestFit="1" customWidth="1"/>
    <col min="3332" max="3332" width="12.09765625" style="327" bestFit="1" customWidth="1"/>
    <col min="3333" max="3333" width="14.59765625" style="327" bestFit="1" customWidth="1"/>
    <col min="3334" max="3334" width="10.59765625" style="327" bestFit="1" customWidth="1"/>
    <col min="3335" max="3335" width="17.296875" style="327" customWidth="1"/>
    <col min="3336" max="3336" width="3.09765625" style="327" customWidth="1"/>
    <col min="3337" max="3582" width="8.8984375" style="327"/>
    <col min="3583" max="3584" width="4.3984375" style="327" customWidth="1"/>
    <col min="3585" max="3585" width="32.59765625" style="327" customWidth="1"/>
    <col min="3586" max="3586" width="41.296875" style="327" bestFit="1" customWidth="1"/>
    <col min="3587" max="3587" width="14.59765625" style="327" bestFit="1" customWidth="1"/>
    <col min="3588" max="3588" width="12.09765625" style="327" bestFit="1" customWidth="1"/>
    <col min="3589" max="3589" width="14.59765625" style="327" bestFit="1" customWidth="1"/>
    <col min="3590" max="3590" width="10.59765625" style="327" bestFit="1" customWidth="1"/>
    <col min="3591" max="3591" width="17.296875" style="327" customWidth="1"/>
    <col min="3592" max="3592" width="3.09765625" style="327" customWidth="1"/>
    <col min="3593" max="3838" width="8.8984375" style="327"/>
    <col min="3839" max="3840" width="4.3984375" style="327" customWidth="1"/>
    <col min="3841" max="3841" width="32.59765625" style="327" customWidth="1"/>
    <col min="3842" max="3842" width="41.296875" style="327" bestFit="1" customWidth="1"/>
    <col min="3843" max="3843" width="14.59765625" style="327" bestFit="1" customWidth="1"/>
    <col min="3844" max="3844" width="12.09765625" style="327" bestFit="1" customWidth="1"/>
    <col min="3845" max="3845" width="14.59765625" style="327" bestFit="1" customWidth="1"/>
    <col min="3846" max="3846" width="10.59765625" style="327" bestFit="1" customWidth="1"/>
    <col min="3847" max="3847" width="17.296875" style="327" customWidth="1"/>
    <col min="3848" max="3848" width="3.09765625" style="327" customWidth="1"/>
    <col min="3849" max="4094" width="8.8984375" style="327"/>
    <col min="4095" max="4096" width="4.3984375" style="327" customWidth="1"/>
    <col min="4097" max="4097" width="32.59765625" style="327" customWidth="1"/>
    <col min="4098" max="4098" width="41.296875" style="327" bestFit="1" customWidth="1"/>
    <col min="4099" max="4099" width="14.59765625" style="327" bestFit="1" customWidth="1"/>
    <col min="4100" max="4100" width="12.09765625" style="327" bestFit="1" customWidth="1"/>
    <col min="4101" max="4101" width="14.59765625" style="327" bestFit="1" customWidth="1"/>
    <col min="4102" max="4102" width="10.59765625" style="327" bestFit="1" customWidth="1"/>
    <col min="4103" max="4103" width="17.296875" style="327" customWidth="1"/>
    <col min="4104" max="4104" width="3.09765625" style="327" customWidth="1"/>
    <col min="4105" max="4350" width="8.8984375" style="327"/>
    <col min="4351" max="4352" width="4.3984375" style="327" customWidth="1"/>
    <col min="4353" max="4353" width="32.59765625" style="327" customWidth="1"/>
    <col min="4354" max="4354" width="41.296875" style="327" bestFit="1" customWidth="1"/>
    <col min="4355" max="4355" width="14.59765625" style="327" bestFit="1" customWidth="1"/>
    <col min="4356" max="4356" width="12.09765625" style="327" bestFit="1" customWidth="1"/>
    <col min="4357" max="4357" width="14.59765625" style="327" bestFit="1" customWidth="1"/>
    <col min="4358" max="4358" width="10.59765625" style="327" bestFit="1" customWidth="1"/>
    <col min="4359" max="4359" width="17.296875" style="327" customWidth="1"/>
    <col min="4360" max="4360" width="3.09765625" style="327" customWidth="1"/>
    <col min="4361" max="4606" width="8.8984375" style="327"/>
    <col min="4607" max="4608" width="4.3984375" style="327" customWidth="1"/>
    <col min="4609" max="4609" width="32.59765625" style="327" customWidth="1"/>
    <col min="4610" max="4610" width="41.296875" style="327" bestFit="1" customWidth="1"/>
    <col min="4611" max="4611" width="14.59765625" style="327" bestFit="1" customWidth="1"/>
    <col min="4612" max="4612" width="12.09765625" style="327" bestFit="1" customWidth="1"/>
    <col min="4613" max="4613" width="14.59765625" style="327" bestFit="1" customWidth="1"/>
    <col min="4614" max="4614" width="10.59765625" style="327" bestFit="1" customWidth="1"/>
    <col min="4615" max="4615" width="17.296875" style="327" customWidth="1"/>
    <col min="4616" max="4616" width="3.09765625" style="327" customWidth="1"/>
    <col min="4617" max="4862" width="8.8984375" style="327"/>
    <col min="4863" max="4864" width="4.3984375" style="327" customWidth="1"/>
    <col min="4865" max="4865" width="32.59765625" style="327" customWidth="1"/>
    <col min="4866" max="4866" width="41.296875" style="327" bestFit="1" customWidth="1"/>
    <col min="4867" max="4867" width="14.59765625" style="327" bestFit="1" customWidth="1"/>
    <col min="4868" max="4868" width="12.09765625" style="327" bestFit="1" customWidth="1"/>
    <col min="4869" max="4869" width="14.59765625" style="327" bestFit="1" customWidth="1"/>
    <col min="4870" max="4870" width="10.59765625" style="327" bestFit="1" customWidth="1"/>
    <col min="4871" max="4871" width="17.296875" style="327" customWidth="1"/>
    <col min="4872" max="4872" width="3.09765625" style="327" customWidth="1"/>
    <col min="4873" max="5118" width="8.8984375" style="327"/>
    <col min="5119" max="5120" width="4.3984375" style="327" customWidth="1"/>
    <col min="5121" max="5121" width="32.59765625" style="327" customWidth="1"/>
    <col min="5122" max="5122" width="41.296875" style="327" bestFit="1" customWidth="1"/>
    <col min="5123" max="5123" width="14.59765625" style="327" bestFit="1" customWidth="1"/>
    <col min="5124" max="5124" width="12.09765625" style="327" bestFit="1" customWidth="1"/>
    <col min="5125" max="5125" width="14.59765625" style="327" bestFit="1" customWidth="1"/>
    <col min="5126" max="5126" width="10.59765625" style="327" bestFit="1" customWidth="1"/>
    <col min="5127" max="5127" width="17.296875" style="327" customWidth="1"/>
    <col min="5128" max="5128" width="3.09765625" style="327" customWidth="1"/>
    <col min="5129" max="5374" width="8.8984375" style="327"/>
    <col min="5375" max="5376" width="4.3984375" style="327" customWidth="1"/>
    <col min="5377" max="5377" width="32.59765625" style="327" customWidth="1"/>
    <col min="5378" max="5378" width="41.296875" style="327" bestFit="1" customWidth="1"/>
    <col min="5379" max="5379" width="14.59765625" style="327" bestFit="1" customWidth="1"/>
    <col min="5380" max="5380" width="12.09765625" style="327" bestFit="1" customWidth="1"/>
    <col min="5381" max="5381" width="14.59765625" style="327" bestFit="1" customWidth="1"/>
    <col min="5382" max="5382" width="10.59765625" style="327" bestFit="1" customWidth="1"/>
    <col min="5383" max="5383" width="17.296875" style="327" customWidth="1"/>
    <col min="5384" max="5384" width="3.09765625" style="327" customWidth="1"/>
    <col min="5385" max="5630" width="8.8984375" style="327"/>
    <col min="5631" max="5632" width="4.3984375" style="327" customWidth="1"/>
    <col min="5633" max="5633" width="32.59765625" style="327" customWidth="1"/>
    <col min="5634" max="5634" width="41.296875" style="327" bestFit="1" customWidth="1"/>
    <col min="5635" max="5635" width="14.59765625" style="327" bestFit="1" customWidth="1"/>
    <col min="5636" max="5636" width="12.09765625" style="327" bestFit="1" customWidth="1"/>
    <col min="5637" max="5637" width="14.59765625" style="327" bestFit="1" customWidth="1"/>
    <col min="5638" max="5638" width="10.59765625" style="327" bestFit="1" customWidth="1"/>
    <col min="5639" max="5639" width="17.296875" style="327" customWidth="1"/>
    <col min="5640" max="5640" width="3.09765625" style="327" customWidth="1"/>
    <col min="5641" max="5886" width="8.8984375" style="327"/>
    <col min="5887" max="5888" width="4.3984375" style="327" customWidth="1"/>
    <col min="5889" max="5889" width="32.59765625" style="327" customWidth="1"/>
    <col min="5890" max="5890" width="41.296875" style="327" bestFit="1" customWidth="1"/>
    <col min="5891" max="5891" width="14.59765625" style="327" bestFit="1" customWidth="1"/>
    <col min="5892" max="5892" width="12.09765625" style="327" bestFit="1" customWidth="1"/>
    <col min="5893" max="5893" width="14.59765625" style="327" bestFit="1" customWidth="1"/>
    <col min="5894" max="5894" width="10.59765625" style="327" bestFit="1" customWidth="1"/>
    <col min="5895" max="5895" width="17.296875" style="327" customWidth="1"/>
    <col min="5896" max="5896" width="3.09765625" style="327" customWidth="1"/>
    <col min="5897" max="6142" width="8.8984375" style="327"/>
    <col min="6143" max="6144" width="4.3984375" style="327" customWidth="1"/>
    <col min="6145" max="6145" width="32.59765625" style="327" customWidth="1"/>
    <col min="6146" max="6146" width="41.296875" style="327" bestFit="1" customWidth="1"/>
    <col min="6147" max="6147" width="14.59765625" style="327" bestFit="1" customWidth="1"/>
    <col min="6148" max="6148" width="12.09765625" style="327" bestFit="1" customWidth="1"/>
    <col min="6149" max="6149" width="14.59765625" style="327" bestFit="1" customWidth="1"/>
    <col min="6150" max="6150" width="10.59765625" style="327" bestFit="1" customWidth="1"/>
    <col min="6151" max="6151" width="17.296875" style="327" customWidth="1"/>
    <col min="6152" max="6152" width="3.09765625" style="327" customWidth="1"/>
    <col min="6153" max="6398" width="8.8984375" style="327"/>
    <col min="6399" max="6400" width="4.3984375" style="327" customWidth="1"/>
    <col min="6401" max="6401" width="32.59765625" style="327" customWidth="1"/>
    <col min="6402" max="6402" width="41.296875" style="327" bestFit="1" customWidth="1"/>
    <col min="6403" max="6403" width="14.59765625" style="327" bestFit="1" customWidth="1"/>
    <col min="6404" max="6404" width="12.09765625" style="327" bestFit="1" customWidth="1"/>
    <col min="6405" max="6405" width="14.59765625" style="327" bestFit="1" customWidth="1"/>
    <col min="6406" max="6406" width="10.59765625" style="327" bestFit="1" customWidth="1"/>
    <col min="6407" max="6407" width="17.296875" style="327" customWidth="1"/>
    <col min="6408" max="6408" width="3.09765625" style="327" customWidth="1"/>
    <col min="6409" max="6654" width="8.8984375" style="327"/>
    <col min="6655" max="6656" width="4.3984375" style="327" customWidth="1"/>
    <col min="6657" max="6657" width="32.59765625" style="327" customWidth="1"/>
    <col min="6658" max="6658" width="41.296875" style="327" bestFit="1" customWidth="1"/>
    <col min="6659" max="6659" width="14.59765625" style="327" bestFit="1" customWidth="1"/>
    <col min="6660" max="6660" width="12.09765625" style="327" bestFit="1" customWidth="1"/>
    <col min="6661" max="6661" width="14.59765625" style="327" bestFit="1" customWidth="1"/>
    <col min="6662" max="6662" width="10.59765625" style="327" bestFit="1" customWidth="1"/>
    <col min="6663" max="6663" width="17.296875" style="327" customWidth="1"/>
    <col min="6664" max="6664" width="3.09765625" style="327" customWidth="1"/>
    <col min="6665" max="6910" width="8.8984375" style="327"/>
    <col min="6911" max="6912" width="4.3984375" style="327" customWidth="1"/>
    <col min="6913" max="6913" width="32.59765625" style="327" customWidth="1"/>
    <col min="6914" max="6914" width="41.296875" style="327" bestFit="1" customWidth="1"/>
    <col min="6915" max="6915" width="14.59765625" style="327" bestFit="1" customWidth="1"/>
    <col min="6916" max="6916" width="12.09765625" style="327" bestFit="1" customWidth="1"/>
    <col min="6917" max="6917" width="14.59765625" style="327" bestFit="1" customWidth="1"/>
    <col min="6918" max="6918" width="10.59765625" style="327" bestFit="1" customWidth="1"/>
    <col min="6919" max="6919" width="17.296875" style="327" customWidth="1"/>
    <col min="6920" max="6920" width="3.09765625" style="327" customWidth="1"/>
    <col min="6921" max="7166" width="8.8984375" style="327"/>
    <col min="7167" max="7168" width="4.3984375" style="327" customWidth="1"/>
    <col min="7169" max="7169" width="32.59765625" style="327" customWidth="1"/>
    <col min="7170" max="7170" width="41.296875" style="327" bestFit="1" customWidth="1"/>
    <col min="7171" max="7171" width="14.59765625" style="327" bestFit="1" customWidth="1"/>
    <col min="7172" max="7172" width="12.09765625" style="327" bestFit="1" customWidth="1"/>
    <col min="7173" max="7173" width="14.59765625" style="327" bestFit="1" customWidth="1"/>
    <col min="7174" max="7174" width="10.59765625" style="327" bestFit="1" customWidth="1"/>
    <col min="7175" max="7175" width="17.296875" style="327" customWidth="1"/>
    <col min="7176" max="7176" width="3.09765625" style="327" customWidth="1"/>
    <col min="7177" max="7422" width="8.8984375" style="327"/>
    <col min="7423" max="7424" width="4.3984375" style="327" customWidth="1"/>
    <col min="7425" max="7425" width="32.59765625" style="327" customWidth="1"/>
    <col min="7426" max="7426" width="41.296875" style="327" bestFit="1" customWidth="1"/>
    <col min="7427" max="7427" width="14.59765625" style="327" bestFit="1" customWidth="1"/>
    <col min="7428" max="7428" width="12.09765625" style="327" bestFit="1" customWidth="1"/>
    <col min="7429" max="7429" width="14.59765625" style="327" bestFit="1" customWidth="1"/>
    <col min="7430" max="7430" width="10.59765625" style="327" bestFit="1" customWidth="1"/>
    <col min="7431" max="7431" width="17.296875" style="327" customWidth="1"/>
    <col min="7432" max="7432" width="3.09765625" style="327" customWidth="1"/>
    <col min="7433" max="7678" width="8.8984375" style="327"/>
    <col min="7679" max="7680" width="4.3984375" style="327" customWidth="1"/>
    <col min="7681" max="7681" width="32.59765625" style="327" customWidth="1"/>
    <col min="7682" max="7682" width="41.296875" style="327" bestFit="1" customWidth="1"/>
    <col min="7683" max="7683" width="14.59765625" style="327" bestFit="1" customWidth="1"/>
    <col min="7684" max="7684" width="12.09765625" style="327" bestFit="1" customWidth="1"/>
    <col min="7685" max="7685" width="14.59765625" style="327" bestFit="1" customWidth="1"/>
    <col min="7686" max="7686" width="10.59765625" style="327" bestFit="1" customWidth="1"/>
    <col min="7687" max="7687" width="17.296875" style="327" customWidth="1"/>
    <col min="7688" max="7688" width="3.09765625" style="327" customWidth="1"/>
    <col min="7689" max="7934" width="8.8984375" style="327"/>
    <col min="7935" max="7936" width="4.3984375" style="327" customWidth="1"/>
    <col min="7937" max="7937" width="32.59765625" style="327" customWidth="1"/>
    <col min="7938" max="7938" width="41.296875" style="327" bestFit="1" customWidth="1"/>
    <col min="7939" max="7939" width="14.59765625" style="327" bestFit="1" customWidth="1"/>
    <col min="7940" max="7940" width="12.09765625" style="327" bestFit="1" customWidth="1"/>
    <col min="7941" max="7941" width="14.59765625" style="327" bestFit="1" customWidth="1"/>
    <col min="7942" max="7942" width="10.59765625" style="327" bestFit="1" customWidth="1"/>
    <col min="7943" max="7943" width="17.296875" style="327" customWidth="1"/>
    <col min="7944" max="7944" width="3.09765625" style="327" customWidth="1"/>
    <col min="7945" max="8190" width="8.8984375" style="327"/>
    <col min="8191" max="8192" width="4.3984375" style="327" customWidth="1"/>
    <col min="8193" max="8193" width="32.59765625" style="327" customWidth="1"/>
    <col min="8194" max="8194" width="41.296875" style="327" bestFit="1" customWidth="1"/>
    <col min="8195" max="8195" width="14.59765625" style="327" bestFit="1" customWidth="1"/>
    <col min="8196" max="8196" width="12.09765625" style="327" bestFit="1" customWidth="1"/>
    <col min="8197" max="8197" width="14.59765625" style="327" bestFit="1" customWidth="1"/>
    <col min="8198" max="8198" width="10.59765625" style="327" bestFit="1" customWidth="1"/>
    <col min="8199" max="8199" width="17.296875" style="327" customWidth="1"/>
    <col min="8200" max="8200" width="3.09765625" style="327" customWidth="1"/>
    <col min="8201" max="8446" width="8.8984375" style="327"/>
    <col min="8447" max="8448" width="4.3984375" style="327" customWidth="1"/>
    <col min="8449" max="8449" width="32.59765625" style="327" customWidth="1"/>
    <col min="8450" max="8450" width="41.296875" style="327" bestFit="1" customWidth="1"/>
    <col min="8451" max="8451" width="14.59765625" style="327" bestFit="1" customWidth="1"/>
    <col min="8452" max="8452" width="12.09765625" style="327" bestFit="1" customWidth="1"/>
    <col min="8453" max="8453" width="14.59765625" style="327" bestFit="1" customWidth="1"/>
    <col min="8454" max="8454" width="10.59765625" style="327" bestFit="1" customWidth="1"/>
    <col min="8455" max="8455" width="17.296875" style="327" customWidth="1"/>
    <col min="8456" max="8456" width="3.09765625" style="327" customWidth="1"/>
    <col min="8457" max="8702" width="8.8984375" style="327"/>
    <col min="8703" max="8704" width="4.3984375" style="327" customWidth="1"/>
    <col min="8705" max="8705" width="32.59765625" style="327" customWidth="1"/>
    <col min="8706" max="8706" width="41.296875" style="327" bestFit="1" customWidth="1"/>
    <col min="8707" max="8707" width="14.59765625" style="327" bestFit="1" customWidth="1"/>
    <col min="8708" max="8708" width="12.09765625" style="327" bestFit="1" customWidth="1"/>
    <col min="8709" max="8709" width="14.59765625" style="327" bestFit="1" customWidth="1"/>
    <col min="8710" max="8710" width="10.59765625" style="327" bestFit="1" customWidth="1"/>
    <col min="8711" max="8711" width="17.296875" style="327" customWidth="1"/>
    <col min="8712" max="8712" width="3.09765625" style="327" customWidth="1"/>
    <col min="8713" max="8958" width="8.8984375" style="327"/>
    <col min="8959" max="8960" width="4.3984375" style="327" customWidth="1"/>
    <col min="8961" max="8961" width="32.59765625" style="327" customWidth="1"/>
    <col min="8962" max="8962" width="41.296875" style="327" bestFit="1" customWidth="1"/>
    <col min="8963" max="8963" width="14.59765625" style="327" bestFit="1" customWidth="1"/>
    <col min="8964" max="8964" width="12.09765625" style="327" bestFit="1" customWidth="1"/>
    <col min="8965" max="8965" width="14.59765625" style="327" bestFit="1" customWidth="1"/>
    <col min="8966" max="8966" width="10.59765625" style="327" bestFit="1" customWidth="1"/>
    <col min="8967" max="8967" width="17.296875" style="327" customWidth="1"/>
    <col min="8968" max="8968" width="3.09765625" style="327" customWidth="1"/>
    <col min="8969" max="9214" width="8.8984375" style="327"/>
    <col min="9215" max="9216" width="4.3984375" style="327" customWidth="1"/>
    <col min="9217" max="9217" width="32.59765625" style="327" customWidth="1"/>
    <col min="9218" max="9218" width="41.296875" style="327" bestFit="1" customWidth="1"/>
    <col min="9219" max="9219" width="14.59765625" style="327" bestFit="1" customWidth="1"/>
    <col min="9220" max="9220" width="12.09765625" style="327" bestFit="1" customWidth="1"/>
    <col min="9221" max="9221" width="14.59765625" style="327" bestFit="1" customWidth="1"/>
    <col min="9222" max="9222" width="10.59765625" style="327" bestFit="1" customWidth="1"/>
    <col min="9223" max="9223" width="17.296875" style="327" customWidth="1"/>
    <col min="9224" max="9224" width="3.09765625" style="327" customWidth="1"/>
    <col min="9225" max="9470" width="8.8984375" style="327"/>
    <col min="9471" max="9472" width="4.3984375" style="327" customWidth="1"/>
    <col min="9473" max="9473" width="32.59765625" style="327" customWidth="1"/>
    <col min="9474" max="9474" width="41.296875" style="327" bestFit="1" customWidth="1"/>
    <col min="9475" max="9475" width="14.59765625" style="327" bestFit="1" customWidth="1"/>
    <col min="9476" max="9476" width="12.09765625" style="327" bestFit="1" customWidth="1"/>
    <col min="9477" max="9477" width="14.59765625" style="327" bestFit="1" customWidth="1"/>
    <col min="9478" max="9478" width="10.59765625" style="327" bestFit="1" customWidth="1"/>
    <col min="9479" max="9479" width="17.296875" style="327" customWidth="1"/>
    <col min="9480" max="9480" width="3.09765625" style="327" customWidth="1"/>
    <col min="9481" max="9726" width="8.8984375" style="327"/>
    <col min="9727" max="9728" width="4.3984375" style="327" customWidth="1"/>
    <col min="9729" max="9729" width="32.59765625" style="327" customWidth="1"/>
    <col min="9730" max="9730" width="41.296875" style="327" bestFit="1" customWidth="1"/>
    <col min="9731" max="9731" width="14.59765625" style="327" bestFit="1" customWidth="1"/>
    <col min="9732" max="9732" width="12.09765625" style="327" bestFit="1" customWidth="1"/>
    <col min="9733" max="9733" width="14.59765625" style="327" bestFit="1" customWidth="1"/>
    <col min="9734" max="9734" width="10.59765625" style="327" bestFit="1" customWidth="1"/>
    <col min="9735" max="9735" width="17.296875" style="327" customWidth="1"/>
    <col min="9736" max="9736" width="3.09765625" style="327" customWidth="1"/>
    <col min="9737" max="9982" width="8.8984375" style="327"/>
    <col min="9983" max="9984" width="4.3984375" style="327" customWidth="1"/>
    <col min="9985" max="9985" width="32.59765625" style="327" customWidth="1"/>
    <col min="9986" max="9986" width="41.296875" style="327" bestFit="1" customWidth="1"/>
    <col min="9987" max="9987" width="14.59765625" style="327" bestFit="1" customWidth="1"/>
    <col min="9988" max="9988" width="12.09765625" style="327" bestFit="1" customWidth="1"/>
    <col min="9989" max="9989" width="14.59765625" style="327" bestFit="1" customWidth="1"/>
    <col min="9990" max="9990" width="10.59765625" style="327" bestFit="1" customWidth="1"/>
    <col min="9991" max="9991" width="17.296875" style="327" customWidth="1"/>
    <col min="9992" max="9992" width="3.09765625" style="327" customWidth="1"/>
    <col min="9993" max="10238" width="8.8984375" style="327"/>
    <col min="10239" max="10240" width="4.3984375" style="327" customWidth="1"/>
    <col min="10241" max="10241" width="32.59765625" style="327" customWidth="1"/>
    <col min="10242" max="10242" width="41.296875" style="327" bestFit="1" customWidth="1"/>
    <col min="10243" max="10243" width="14.59765625" style="327" bestFit="1" customWidth="1"/>
    <col min="10244" max="10244" width="12.09765625" style="327" bestFit="1" customWidth="1"/>
    <col min="10245" max="10245" width="14.59765625" style="327" bestFit="1" customWidth="1"/>
    <col min="10246" max="10246" width="10.59765625" style="327" bestFit="1" customWidth="1"/>
    <col min="10247" max="10247" width="17.296875" style="327" customWidth="1"/>
    <col min="10248" max="10248" width="3.09765625" style="327" customWidth="1"/>
    <col min="10249" max="10494" width="8.8984375" style="327"/>
    <col min="10495" max="10496" width="4.3984375" style="327" customWidth="1"/>
    <col min="10497" max="10497" width="32.59765625" style="327" customWidth="1"/>
    <col min="10498" max="10498" width="41.296875" style="327" bestFit="1" customWidth="1"/>
    <col min="10499" max="10499" width="14.59765625" style="327" bestFit="1" customWidth="1"/>
    <col min="10500" max="10500" width="12.09765625" style="327" bestFit="1" customWidth="1"/>
    <col min="10501" max="10501" width="14.59765625" style="327" bestFit="1" customWidth="1"/>
    <col min="10502" max="10502" width="10.59765625" style="327" bestFit="1" customWidth="1"/>
    <col min="10503" max="10503" width="17.296875" style="327" customWidth="1"/>
    <col min="10504" max="10504" width="3.09765625" style="327" customWidth="1"/>
    <col min="10505" max="10750" width="8.8984375" style="327"/>
    <col min="10751" max="10752" width="4.3984375" style="327" customWidth="1"/>
    <col min="10753" max="10753" width="32.59765625" style="327" customWidth="1"/>
    <col min="10754" max="10754" width="41.296875" style="327" bestFit="1" customWidth="1"/>
    <col min="10755" max="10755" width="14.59765625" style="327" bestFit="1" customWidth="1"/>
    <col min="10756" max="10756" width="12.09765625" style="327" bestFit="1" customWidth="1"/>
    <col min="10757" max="10757" width="14.59765625" style="327" bestFit="1" customWidth="1"/>
    <col min="10758" max="10758" width="10.59765625" style="327" bestFit="1" customWidth="1"/>
    <col min="10759" max="10759" width="17.296875" style="327" customWidth="1"/>
    <col min="10760" max="10760" width="3.09765625" style="327" customWidth="1"/>
    <col min="10761" max="11006" width="8.8984375" style="327"/>
    <col min="11007" max="11008" width="4.3984375" style="327" customWidth="1"/>
    <col min="11009" max="11009" width="32.59765625" style="327" customWidth="1"/>
    <col min="11010" max="11010" width="41.296875" style="327" bestFit="1" customWidth="1"/>
    <col min="11011" max="11011" width="14.59765625" style="327" bestFit="1" customWidth="1"/>
    <col min="11012" max="11012" width="12.09765625" style="327" bestFit="1" customWidth="1"/>
    <col min="11013" max="11013" width="14.59765625" style="327" bestFit="1" customWidth="1"/>
    <col min="11014" max="11014" width="10.59765625" style="327" bestFit="1" customWidth="1"/>
    <col min="11015" max="11015" width="17.296875" style="327" customWidth="1"/>
    <col min="11016" max="11016" width="3.09765625" style="327" customWidth="1"/>
    <col min="11017" max="11262" width="8.8984375" style="327"/>
    <col min="11263" max="11264" width="4.3984375" style="327" customWidth="1"/>
    <col min="11265" max="11265" width="32.59765625" style="327" customWidth="1"/>
    <col min="11266" max="11266" width="41.296875" style="327" bestFit="1" customWidth="1"/>
    <col min="11267" max="11267" width="14.59765625" style="327" bestFit="1" customWidth="1"/>
    <col min="11268" max="11268" width="12.09765625" style="327" bestFit="1" customWidth="1"/>
    <col min="11269" max="11269" width="14.59765625" style="327" bestFit="1" customWidth="1"/>
    <col min="11270" max="11270" width="10.59765625" style="327" bestFit="1" customWidth="1"/>
    <col min="11271" max="11271" width="17.296875" style="327" customWidth="1"/>
    <col min="11272" max="11272" width="3.09765625" style="327" customWidth="1"/>
    <col min="11273" max="11518" width="8.8984375" style="327"/>
    <col min="11519" max="11520" width="4.3984375" style="327" customWidth="1"/>
    <col min="11521" max="11521" width="32.59765625" style="327" customWidth="1"/>
    <col min="11522" max="11522" width="41.296875" style="327" bestFit="1" customWidth="1"/>
    <col min="11523" max="11523" width="14.59765625" style="327" bestFit="1" customWidth="1"/>
    <col min="11524" max="11524" width="12.09765625" style="327" bestFit="1" customWidth="1"/>
    <col min="11525" max="11525" width="14.59765625" style="327" bestFit="1" customWidth="1"/>
    <col min="11526" max="11526" width="10.59765625" style="327" bestFit="1" customWidth="1"/>
    <col min="11527" max="11527" width="17.296875" style="327" customWidth="1"/>
    <col min="11528" max="11528" width="3.09765625" style="327" customWidth="1"/>
    <col min="11529" max="11774" width="8.8984375" style="327"/>
    <col min="11775" max="11776" width="4.3984375" style="327" customWidth="1"/>
    <col min="11777" max="11777" width="32.59765625" style="327" customWidth="1"/>
    <col min="11778" max="11778" width="41.296875" style="327" bestFit="1" customWidth="1"/>
    <col min="11779" max="11779" width="14.59765625" style="327" bestFit="1" customWidth="1"/>
    <col min="11780" max="11780" width="12.09765625" style="327" bestFit="1" customWidth="1"/>
    <col min="11781" max="11781" width="14.59765625" style="327" bestFit="1" customWidth="1"/>
    <col min="11782" max="11782" width="10.59765625" style="327" bestFit="1" customWidth="1"/>
    <col min="11783" max="11783" width="17.296875" style="327" customWidth="1"/>
    <col min="11784" max="11784" width="3.09765625" style="327" customWidth="1"/>
    <col min="11785" max="12030" width="8.8984375" style="327"/>
    <col min="12031" max="12032" width="4.3984375" style="327" customWidth="1"/>
    <col min="12033" max="12033" width="32.59765625" style="327" customWidth="1"/>
    <col min="12034" max="12034" width="41.296875" style="327" bestFit="1" customWidth="1"/>
    <col min="12035" max="12035" width="14.59765625" style="327" bestFit="1" customWidth="1"/>
    <col min="12036" max="12036" width="12.09765625" style="327" bestFit="1" customWidth="1"/>
    <col min="12037" max="12037" width="14.59765625" style="327" bestFit="1" customWidth="1"/>
    <col min="12038" max="12038" width="10.59765625" style="327" bestFit="1" customWidth="1"/>
    <col min="12039" max="12039" width="17.296875" style="327" customWidth="1"/>
    <col min="12040" max="12040" width="3.09765625" style="327" customWidth="1"/>
    <col min="12041" max="12286" width="8.8984375" style="327"/>
    <col min="12287" max="12288" width="4.3984375" style="327" customWidth="1"/>
    <col min="12289" max="12289" width="32.59765625" style="327" customWidth="1"/>
    <col min="12290" max="12290" width="41.296875" style="327" bestFit="1" customWidth="1"/>
    <col min="12291" max="12291" width="14.59765625" style="327" bestFit="1" customWidth="1"/>
    <col min="12292" max="12292" width="12.09765625" style="327" bestFit="1" customWidth="1"/>
    <col min="12293" max="12293" width="14.59765625" style="327" bestFit="1" customWidth="1"/>
    <col min="12294" max="12294" width="10.59765625" style="327" bestFit="1" customWidth="1"/>
    <col min="12295" max="12295" width="17.296875" style="327" customWidth="1"/>
    <col min="12296" max="12296" width="3.09765625" style="327" customWidth="1"/>
    <col min="12297" max="12542" width="8.8984375" style="327"/>
    <col min="12543" max="12544" width="4.3984375" style="327" customWidth="1"/>
    <col min="12545" max="12545" width="32.59765625" style="327" customWidth="1"/>
    <col min="12546" max="12546" width="41.296875" style="327" bestFit="1" customWidth="1"/>
    <col min="12547" max="12547" width="14.59765625" style="327" bestFit="1" customWidth="1"/>
    <col min="12548" max="12548" width="12.09765625" style="327" bestFit="1" customWidth="1"/>
    <col min="12549" max="12549" width="14.59765625" style="327" bestFit="1" customWidth="1"/>
    <col min="12550" max="12550" width="10.59765625" style="327" bestFit="1" customWidth="1"/>
    <col min="12551" max="12551" width="17.296875" style="327" customWidth="1"/>
    <col min="12552" max="12552" width="3.09765625" style="327" customWidth="1"/>
    <col min="12553" max="12798" width="8.8984375" style="327"/>
    <col min="12799" max="12800" width="4.3984375" style="327" customWidth="1"/>
    <col min="12801" max="12801" width="32.59765625" style="327" customWidth="1"/>
    <col min="12802" max="12802" width="41.296875" style="327" bestFit="1" customWidth="1"/>
    <col min="12803" max="12803" width="14.59765625" style="327" bestFit="1" customWidth="1"/>
    <col min="12804" max="12804" width="12.09765625" style="327" bestFit="1" customWidth="1"/>
    <col min="12805" max="12805" width="14.59765625" style="327" bestFit="1" customWidth="1"/>
    <col min="12806" max="12806" width="10.59765625" style="327" bestFit="1" customWidth="1"/>
    <col min="12807" max="12807" width="17.296875" style="327" customWidth="1"/>
    <col min="12808" max="12808" width="3.09765625" style="327" customWidth="1"/>
    <col min="12809" max="13054" width="8.8984375" style="327"/>
    <col min="13055" max="13056" width="4.3984375" style="327" customWidth="1"/>
    <col min="13057" max="13057" width="32.59765625" style="327" customWidth="1"/>
    <col min="13058" max="13058" width="41.296875" style="327" bestFit="1" customWidth="1"/>
    <col min="13059" max="13059" width="14.59765625" style="327" bestFit="1" customWidth="1"/>
    <col min="13060" max="13060" width="12.09765625" style="327" bestFit="1" customWidth="1"/>
    <col min="13061" max="13061" width="14.59765625" style="327" bestFit="1" customWidth="1"/>
    <col min="13062" max="13062" width="10.59765625" style="327" bestFit="1" customWidth="1"/>
    <col min="13063" max="13063" width="17.296875" style="327" customWidth="1"/>
    <col min="13064" max="13064" width="3.09765625" style="327" customWidth="1"/>
    <col min="13065" max="13310" width="8.8984375" style="327"/>
    <col min="13311" max="13312" width="4.3984375" style="327" customWidth="1"/>
    <col min="13313" max="13313" width="32.59765625" style="327" customWidth="1"/>
    <col min="13314" max="13314" width="41.296875" style="327" bestFit="1" customWidth="1"/>
    <col min="13315" max="13315" width="14.59765625" style="327" bestFit="1" customWidth="1"/>
    <col min="13316" max="13316" width="12.09765625" style="327" bestFit="1" customWidth="1"/>
    <col min="13317" max="13317" width="14.59765625" style="327" bestFit="1" customWidth="1"/>
    <col min="13318" max="13318" width="10.59765625" style="327" bestFit="1" customWidth="1"/>
    <col min="13319" max="13319" width="17.296875" style="327" customWidth="1"/>
    <col min="13320" max="13320" width="3.09765625" style="327" customWidth="1"/>
    <col min="13321" max="13566" width="8.8984375" style="327"/>
    <col min="13567" max="13568" width="4.3984375" style="327" customWidth="1"/>
    <col min="13569" max="13569" width="32.59765625" style="327" customWidth="1"/>
    <col min="13570" max="13570" width="41.296875" style="327" bestFit="1" customWidth="1"/>
    <col min="13571" max="13571" width="14.59765625" style="327" bestFit="1" customWidth="1"/>
    <col min="13572" max="13572" width="12.09765625" style="327" bestFit="1" customWidth="1"/>
    <col min="13573" max="13573" width="14.59765625" style="327" bestFit="1" customWidth="1"/>
    <col min="13574" max="13574" width="10.59765625" style="327" bestFit="1" customWidth="1"/>
    <col min="13575" max="13575" width="17.296875" style="327" customWidth="1"/>
    <col min="13576" max="13576" width="3.09765625" style="327" customWidth="1"/>
    <col min="13577" max="13822" width="8.8984375" style="327"/>
    <col min="13823" max="13824" width="4.3984375" style="327" customWidth="1"/>
    <col min="13825" max="13825" width="32.59765625" style="327" customWidth="1"/>
    <col min="13826" max="13826" width="41.296875" style="327" bestFit="1" customWidth="1"/>
    <col min="13827" max="13827" width="14.59765625" style="327" bestFit="1" customWidth="1"/>
    <col min="13828" max="13828" width="12.09765625" style="327" bestFit="1" customWidth="1"/>
    <col min="13829" max="13829" width="14.59765625" style="327" bestFit="1" customWidth="1"/>
    <col min="13830" max="13830" width="10.59765625" style="327" bestFit="1" customWidth="1"/>
    <col min="13831" max="13831" width="17.296875" style="327" customWidth="1"/>
    <col min="13832" max="13832" width="3.09765625" style="327" customWidth="1"/>
    <col min="13833" max="14078" width="8.8984375" style="327"/>
    <col min="14079" max="14080" width="4.3984375" style="327" customWidth="1"/>
    <col min="14081" max="14081" width="32.59765625" style="327" customWidth="1"/>
    <col min="14082" max="14082" width="41.296875" style="327" bestFit="1" customWidth="1"/>
    <col min="14083" max="14083" width="14.59765625" style="327" bestFit="1" customWidth="1"/>
    <col min="14084" max="14084" width="12.09765625" style="327" bestFit="1" customWidth="1"/>
    <col min="14085" max="14085" width="14.59765625" style="327" bestFit="1" customWidth="1"/>
    <col min="14086" max="14086" width="10.59765625" style="327" bestFit="1" customWidth="1"/>
    <col min="14087" max="14087" width="17.296875" style="327" customWidth="1"/>
    <col min="14088" max="14088" width="3.09765625" style="327" customWidth="1"/>
    <col min="14089" max="14334" width="8.8984375" style="327"/>
    <col min="14335" max="14336" width="4.3984375" style="327" customWidth="1"/>
    <col min="14337" max="14337" width="32.59765625" style="327" customWidth="1"/>
    <col min="14338" max="14338" width="41.296875" style="327" bestFit="1" customWidth="1"/>
    <col min="14339" max="14339" width="14.59765625" style="327" bestFit="1" customWidth="1"/>
    <col min="14340" max="14340" width="12.09765625" style="327" bestFit="1" customWidth="1"/>
    <col min="14341" max="14341" width="14.59765625" style="327" bestFit="1" customWidth="1"/>
    <col min="14342" max="14342" width="10.59765625" style="327" bestFit="1" customWidth="1"/>
    <col min="14343" max="14343" width="17.296875" style="327" customWidth="1"/>
    <col min="14344" max="14344" width="3.09765625" style="327" customWidth="1"/>
    <col min="14345" max="14590" width="8.8984375" style="327"/>
    <col min="14591" max="14592" width="4.3984375" style="327" customWidth="1"/>
    <col min="14593" max="14593" width="32.59765625" style="327" customWidth="1"/>
    <col min="14594" max="14594" width="41.296875" style="327" bestFit="1" customWidth="1"/>
    <col min="14595" max="14595" width="14.59765625" style="327" bestFit="1" customWidth="1"/>
    <col min="14596" max="14596" width="12.09765625" style="327" bestFit="1" customWidth="1"/>
    <col min="14597" max="14597" width="14.59765625" style="327" bestFit="1" customWidth="1"/>
    <col min="14598" max="14598" width="10.59765625" style="327" bestFit="1" customWidth="1"/>
    <col min="14599" max="14599" width="17.296875" style="327" customWidth="1"/>
    <col min="14600" max="14600" width="3.09765625" style="327" customWidth="1"/>
    <col min="14601" max="14846" width="8.8984375" style="327"/>
    <col min="14847" max="14848" width="4.3984375" style="327" customWidth="1"/>
    <col min="14849" max="14849" width="32.59765625" style="327" customWidth="1"/>
    <col min="14850" max="14850" width="41.296875" style="327" bestFit="1" customWidth="1"/>
    <col min="14851" max="14851" width="14.59765625" style="327" bestFit="1" customWidth="1"/>
    <col min="14852" max="14852" width="12.09765625" style="327" bestFit="1" customWidth="1"/>
    <col min="14853" max="14853" width="14.59765625" style="327" bestFit="1" customWidth="1"/>
    <col min="14854" max="14854" width="10.59765625" style="327" bestFit="1" customWidth="1"/>
    <col min="14855" max="14855" width="17.296875" style="327" customWidth="1"/>
    <col min="14856" max="14856" width="3.09765625" style="327" customWidth="1"/>
    <col min="14857" max="15102" width="8.8984375" style="327"/>
    <col min="15103" max="15104" width="4.3984375" style="327" customWidth="1"/>
    <col min="15105" max="15105" width="32.59765625" style="327" customWidth="1"/>
    <col min="15106" max="15106" width="41.296875" style="327" bestFit="1" customWidth="1"/>
    <col min="15107" max="15107" width="14.59765625" style="327" bestFit="1" customWidth="1"/>
    <col min="15108" max="15108" width="12.09765625" style="327" bestFit="1" customWidth="1"/>
    <col min="15109" max="15109" width="14.59765625" style="327" bestFit="1" customWidth="1"/>
    <col min="15110" max="15110" width="10.59765625" style="327" bestFit="1" customWidth="1"/>
    <col min="15111" max="15111" width="17.296875" style="327" customWidth="1"/>
    <col min="15112" max="15112" width="3.09765625" style="327" customWidth="1"/>
    <col min="15113" max="15358" width="8.8984375" style="327"/>
    <col min="15359" max="15360" width="4.3984375" style="327" customWidth="1"/>
    <col min="15361" max="15361" width="32.59765625" style="327" customWidth="1"/>
    <col min="15362" max="15362" width="41.296875" style="327" bestFit="1" customWidth="1"/>
    <col min="15363" max="15363" width="14.59765625" style="327" bestFit="1" customWidth="1"/>
    <col min="15364" max="15364" width="12.09765625" style="327" bestFit="1" customWidth="1"/>
    <col min="15365" max="15365" width="14.59765625" style="327" bestFit="1" customWidth="1"/>
    <col min="15366" max="15366" width="10.59765625" style="327" bestFit="1" customWidth="1"/>
    <col min="15367" max="15367" width="17.296875" style="327" customWidth="1"/>
    <col min="15368" max="15368" width="3.09765625" style="327" customWidth="1"/>
    <col min="15369" max="15614" width="8.8984375" style="327"/>
    <col min="15615" max="15616" width="4.3984375" style="327" customWidth="1"/>
    <col min="15617" max="15617" width="32.59765625" style="327" customWidth="1"/>
    <col min="15618" max="15618" width="41.296875" style="327" bestFit="1" customWidth="1"/>
    <col min="15619" max="15619" width="14.59765625" style="327" bestFit="1" customWidth="1"/>
    <col min="15620" max="15620" width="12.09765625" style="327" bestFit="1" customWidth="1"/>
    <col min="15621" max="15621" width="14.59765625" style="327" bestFit="1" customWidth="1"/>
    <col min="15622" max="15622" width="10.59765625" style="327" bestFit="1" customWidth="1"/>
    <col min="15623" max="15623" width="17.296875" style="327" customWidth="1"/>
    <col min="15624" max="15624" width="3.09765625" style="327" customWidth="1"/>
    <col min="15625" max="15870" width="8.8984375" style="327"/>
    <col min="15871" max="15872" width="4.3984375" style="327" customWidth="1"/>
    <col min="15873" max="15873" width="32.59765625" style="327" customWidth="1"/>
    <col min="15874" max="15874" width="41.296875" style="327" bestFit="1" customWidth="1"/>
    <col min="15875" max="15875" width="14.59765625" style="327" bestFit="1" customWidth="1"/>
    <col min="15876" max="15876" width="12.09765625" style="327" bestFit="1" customWidth="1"/>
    <col min="15877" max="15877" width="14.59765625" style="327" bestFit="1" customWidth="1"/>
    <col min="15878" max="15878" width="10.59765625" style="327" bestFit="1" customWidth="1"/>
    <col min="15879" max="15879" width="17.296875" style="327" customWidth="1"/>
    <col min="15880" max="15880" width="3.09765625" style="327" customWidth="1"/>
    <col min="15881" max="16126" width="8.8984375" style="327"/>
    <col min="16127" max="16128" width="4.3984375" style="327" customWidth="1"/>
    <col min="16129" max="16129" width="32.59765625" style="327" customWidth="1"/>
    <col min="16130" max="16130" width="41.296875" style="327" bestFit="1" customWidth="1"/>
    <col min="16131" max="16131" width="14.59765625" style="327" bestFit="1" customWidth="1"/>
    <col min="16132" max="16132" width="12.09765625" style="327" bestFit="1" customWidth="1"/>
    <col min="16133" max="16133" width="14.59765625" style="327" bestFit="1" customWidth="1"/>
    <col min="16134" max="16134" width="10.59765625" style="327" bestFit="1" customWidth="1"/>
    <col min="16135" max="16135" width="17.296875" style="327" customWidth="1"/>
    <col min="16136" max="16136" width="3.09765625" style="327" customWidth="1"/>
    <col min="16137" max="16384" width="8.8984375" style="327"/>
  </cols>
  <sheetData>
    <row r="1" spans="1:7" ht="18.600000000000001" customHeight="1" x14ac:dyDescent="0.3">
      <c r="A1" s="508" t="s">
        <v>200</v>
      </c>
      <c r="B1" s="508"/>
      <c r="C1" s="508"/>
      <c r="D1" s="508"/>
      <c r="E1" s="508"/>
      <c r="F1" s="508"/>
    </row>
    <row r="2" spans="1:7" ht="15.7" customHeight="1" x14ac:dyDescent="0.3">
      <c r="B2" s="329">
        <v>43497</v>
      </c>
    </row>
    <row r="3" spans="1:7" ht="15.7" customHeight="1" x14ac:dyDescent="0.3">
      <c r="B3" s="329"/>
    </row>
    <row r="4" spans="1:7" ht="15" customHeight="1" x14ac:dyDescent="0.3">
      <c r="A4" s="332" t="s">
        <v>1496</v>
      </c>
      <c r="C4" s="333" t="s">
        <v>201</v>
      </c>
      <c r="D4" s="333" t="s">
        <v>202</v>
      </c>
      <c r="E4" s="333" t="s">
        <v>203</v>
      </c>
      <c r="F4" s="375" t="s">
        <v>435</v>
      </c>
    </row>
    <row r="5" spans="1:7" ht="14.4" customHeight="1" x14ac:dyDescent="0.3">
      <c r="A5" s="335" t="s">
        <v>1113</v>
      </c>
      <c r="B5" s="327" t="s">
        <v>1383</v>
      </c>
      <c r="C5" s="336">
        <v>18.079999999999998</v>
      </c>
      <c r="D5" s="336">
        <v>3.62</v>
      </c>
      <c r="E5" s="337">
        <v>21.7</v>
      </c>
      <c r="F5" s="331" t="s">
        <v>5</v>
      </c>
      <c r="G5" s="338"/>
    </row>
    <row r="6" spans="1:7" ht="14.4" customHeight="1" x14ac:dyDescent="0.3">
      <c r="A6" s="335" t="s">
        <v>1113</v>
      </c>
      <c r="B6" s="327" t="s">
        <v>1383</v>
      </c>
      <c r="C6" s="336">
        <v>55.06</v>
      </c>
      <c r="D6" s="336">
        <v>11.02</v>
      </c>
      <c r="E6" s="337">
        <v>66.08</v>
      </c>
      <c r="F6" s="331" t="s">
        <v>5</v>
      </c>
      <c r="G6" s="338"/>
    </row>
    <row r="7" spans="1:7" ht="14.4" customHeight="1" x14ac:dyDescent="0.3">
      <c r="A7" s="335" t="s">
        <v>8</v>
      </c>
      <c r="B7" s="327" t="s">
        <v>1384</v>
      </c>
      <c r="C7" s="339">
        <v>15</v>
      </c>
      <c r="D7" s="339">
        <v>3</v>
      </c>
      <c r="E7" s="339">
        <v>18</v>
      </c>
      <c r="F7" s="331" t="s">
        <v>5</v>
      </c>
      <c r="G7" s="338"/>
    </row>
    <row r="8" spans="1:7" ht="14.4" customHeight="1" x14ac:dyDescent="0.3">
      <c r="A8" s="335" t="s">
        <v>649</v>
      </c>
      <c r="B8" s="327" t="s">
        <v>1416</v>
      </c>
      <c r="C8" s="339">
        <v>24.5</v>
      </c>
      <c r="D8" s="339">
        <v>4.9000000000000004</v>
      </c>
      <c r="E8" s="339">
        <f>SUM(C8:D8)</f>
        <v>29.4</v>
      </c>
      <c r="F8" s="331">
        <v>203487</v>
      </c>
      <c r="G8" s="338"/>
    </row>
    <row r="9" spans="1:7" ht="12.85" customHeight="1" x14ac:dyDescent="0.3">
      <c r="C9" s="342">
        <f>SUM(C5:C8)</f>
        <v>112.64</v>
      </c>
      <c r="D9" s="342">
        <f>SUM(D5:D8)</f>
        <v>22.54</v>
      </c>
      <c r="E9" s="342">
        <f>SUM(E5:E8)</f>
        <v>135.18</v>
      </c>
    </row>
    <row r="10" spans="1:7" x14ac:dyDescent="0.3">
      <c r="C10" s="341"/>
      <c r="D10" s="341"/>
      <c r="E10" s="341"/>
    </row>
    <row r="11" spans="1:7" x14ac:dyDescent="0.3">
      <c r="A11" s="332" t="s">
        <v>1500</v>
      </c>
      <c r="C11" s="343"/>
      <c r="D11" s="343"/>
      <c r="E11" s="343"/>
      <c r="G11" s="338"/>
    </row>
    <row r="12" spans="1:7" x14ac:dyDescent="0.3">
      <c r="A12" s="335" t="s">
        <v>12</v>
      </c>
      <c r="B12" s="327" t="s">
        <v>13</v>
      </c>
      <c r="C12" s="344">
        <v>7.94</v>
      </c>
      <c r="D12" s="344"/>
      <c r="E12" s="344">
        <v>7.94</v>
      </c>
      <c r="F12" s="331" t="s">
        <v>5</v>
      </c>
    </row>
    <row r="13" spans="1:7" x14ac:dyDescent="0.3">
      <c r="A13" s="327" t="s">
        <v>18</v>
      </c>
      <c r="B13" s="327" t="s">
        <v>19</v>
      </c>
      <c r="C13" s="345">
        <v>91.45</v>
      </c>
      <c r="D13" s="345">
        <v>18.28</v>
      </c>
      <c r="E13" s="345">
        <f>SUM(C13:D13)</f>
        <v>109.73</v>
      </c>
      <c r="F13" s="346" t="s">
        <v>5</v>
      </c>
      <c r="G13" s="338"/>
    </row>
    <row r="14" spans="1:7" x14ac:dyDescent="0.3">
      <c r="A14" s="327" t="s">
        <v>8</v>
      </c>
      <c r="B14" s="327" t="s">
        <v>1387</v>
      </c>
      <c r="C14" s="344">
        <v>67.84</v>
      </c>
      <c r="D14" s="344">
        <v>13.57</v>
      </c>
      <c r="E14" s="344">
        <v>81.41</v>
      </c>
      <c r="F14" s="346" t="s">
        <v>5</v>
      </c>
      <c r="G14" s="338"/>
    </row>
    <row r="15" spans="1:7" x14ac:dyDescent="0.3">
      <c r="A15" s="327" t="s">
        <v>660</v>
      </c>
      <c r="B15" s="327" t="s">
        <v>131</v>
      </c>
      <c r="C15" s="344">
        <v>30.36</v>
      </c>
      <c r="D15" s="344">
        <v>6.07</v>
      </c>
      <c r="E15" s="344">
        <v>36.43</v>
      </c>
      <c r="F15" s="331">
        <v>203488</v>
      </c>
      <c r="G15" s="338"/>
    </row>
    <row r="16" spans="1:7" x14ac:dyDescent="0.3">
      <c r="A16" s="327" t="s">
        <v>660</v>
      </c>
      <c r="B16" s="327" t="s">
        <v>1543</v>
      </c>
      <c r="C16" s="344">
        <v>7.25</v>
      </c>
      <c r="D16" s="344">
        <v>1.45</v>
      </c>
      <c r="E16" s="344">
        <v>8.6999999999999993</v>
      </c>
      <c r="F16" s="331">
        <v>203488</v>
      </c>
      <c r="G16" s="338"/>
    </row>
    <row r="17" spans="1:7" x14ac:dyDescent="0.3">
      <c r="A17" s="327" t="s">
        <v>660</v>
      </c>
      <c r="B17" s="327" t="s">
        <v>1544</v>
      </c>
      <c r="C17" s="344">
        <v>15.35</v>
      </c>
      <c r="D17" s="344">
        <v>3.07</v>
      </c>
      <c r="E17" s="344">
        <f>SUM(C17:D17)</f>
        <v>18.419999999999998</v>
      </c>
      <c r="F17" s="331">
        <v>203488</v>
      </c>
      <c r="G17" s="338"/>
    </row>
    <row r="18" spans="1:7" x14ac:dyDescent="0.3">
      <c r="A18" s="327" t="s">
        <v>660</v>
      </c>
      <c r="B18" s="327" t="s">
        <v>131</v>
      </c>
      <c r="C18" s="344">
        <v>18.37</v>
      </c>
      <c r="D18" s="344">
        <v>3.67</v>
      </c>
      <c r="E18" s="344">
        <f>SUM(C18:D18)</f>
        <v>22.04</v>
      </c>
      <c r="F18" s="331">
        <v>203488</v>
      </c>
      <c r="G18" s="338"/>
    </row>
    <row r="19" spans="1:7" x14ac:dyDescent="0.3">
      <c r="A19" s="327" t="s">
        <v>660</v>
      </c>
      <c r="B19" s="327" t="s">
        <v>131</v>
      </c>
      <c r="C19" s="344">
        <v>38.22</v>
      </c>
      <c r="D19" s="344">
        <v>7.64</v>
      </c>
      <c r="E19" s="344">
        <f>SUM(C19:D19)</f>
        <v>45.86</v>
      </c>
      <c r="F19" s="331">
        <v>203488</v>
      </c>
      <c r="G19" s="338"/>
    </row>
    <row r="20" spans="1:7" x14ac:dyDescent="0.3">
      <c r="A20" s="327" t="s">
        <v>615</v>
      </c>
      <c r="B20" s="327" t="s">
        <v>964</v>
      </c>
      <c r="C20" s="344">
        <v>38.57</v>
      </c>
      <c r="D20" s="344">
        <v>7.71</v>
      </c>
      <c r="E20" s="344">
        <v>46.28</v>
      </c>
      <c r="F20" s="331">
        <v>203489</v>
      </c>
      <c r="G20" s="338"/>
    </row>
    <row r="21" spans="1:7" x14ac:dyDescent="0.3">
      <c r="A21" s="327" t="s">
        <v>1545</v>
      </c>
      <c r="B21" s="327" t="s">
        <v>1546</v>
      </c>
      <c r="C21" s="344">
        <v>495</v>
      </c>
      <c r="D21" s="344">
        <v>99</v>
      </c>
      <c r="E21" s="344">
        <v>594</v>
      </c>
      <c r="F21" s="331">
        <v>203490</v>
      </c>
      <c r="G21" s="338"/>
    </row>
    <row r="22" spans="1:7" x14ac:dyDescent="0.3">
      <c r="A22" s="327" t="s">
        <v>1353</v>
      </c>
      <c r="B22" s="327" t="s">
        <v>1547</v>
      </c>
      <c r="C22" s="344">
        <v>1227.73</v>
      </c>
      <c r="D22" s="344">
        <v>245.55</v>
      </c>
      <c r="E22" s="344">
        <v>1473.28</v>
      </c>
      <c r="F22" s="331">
        <v>203491</v>
      </c>
      <c r="G22" s="338"/>
    </row>
    <row r="23" spans="1:7" x14ac:dyDescent="0.3">
      <c r="A23" s="327" t="s">
        <v>792</v>
      </c>
      <c r="B23" s="327" t="s">
        <v>1548</v>
      </c>
      <c r="C23" s="344">
        <v>27.63</v>
      </c>
      <c r="D23" s="344">
        <v>5.53</v>
      </c>
      <c r="E23" s="344">
        <v>33.159999999999997</v>
      </c>
      <c r="F23" s="331">
        <v>203492</v>
      </c>
      <c r="G23" s="338"/>
    </row>
    <row r="24" spans="1:7" x14ac:dyDescent="0.3">
      <c r="A24" s="327" t="s">
        <v>850</v>
      </c>
      <c r="B24" s="327" t="s">
        <v>1579</v>
      </c>
      <c r="C24" s="344">
        <v>80</v>
      </c>
      <c r="D24" s="344">
        <v>16</v>
      </c>
      <c r="E24" s="344">
        <v>96</v>
      </c>
      <c r="F24" s="331">
        <v>203493</v>
      </c>
      <c r="G24" s="338"/>
    </row>
    <row r="25" spans="1:7" x14ac:dyDescent="0.3">
      <c r="A25" s="327" t="s">
        <v>720</v>
      </c>
      <c r="B25" s="327" t="s">
        <v>1054</v>
      </c>
      <c r="C25" s="344">
        <v>58</v>
      </c>
      <c r="D25" s="344"/>
      <c r="E25" s="344">
        <v>58</v>
      </c>
      <c r="F25" s="331" t="s">
        <v>52</v>
      </c>
      <c r="G25" s="338"/>
    </row>
    <row r="26" spans="1:7" x14ac:dyDescent="0.3">
      <c r="A26" s="327" t="s">
        <v>720</v>
      </c>
      <c r="B26" s="327" t="s">
        <v>1054</v>
      </c>
      <c r="C26" s="344">
        <v>116</v>
      </c>
      <c r="D26" s="344"/>
      <c r="E26" s="344">
        <v>116</v>
      </c>
      <c r="F26" s="331" t="s">
        <v>52</v>
      </c>
      <c r="G26" s="338"/>
    </row>
    <row r="27" spans="1:7" x14ac:dyDescent="0.3">
      <c r="A27" s="327" t="s">
        <v>1549</v>
      </c>
      <c r="B27" s="327" t="s">
        <v>1550</v>
      </c>
      <c r="C27" s="344">
        <v>228.8</v>
      </c>
      <c r="D27" s="344">
        <v>45.76</v>
      </c>
      <c r="E27" s="344">
        <v>274.56</v>
      </c>
      <c r="F27" s="331" t="s">
        <v>5</v>
      </c>
      <c r="G27" s="338"/>
    </row>
    <row r="28" spans="1:7" x14ac:dyDescent="0.3">
      <c r="A28" s="327" t="s">
        <v>649</v>
      </c>
      <c r="B28" s="327" t="s">
        <v>1551</v>
      </c>
      <c r="C28" s="344">
        <v>18.600000000000001</v>
      </c>
      <c r="D28" s="344">
        <v>3.72</v>
      </c>
      <c r="E28" s="344">
        <f>SUM(C28:D28)</f>
        <v>22.32</v>
      </c>
      <c r="F28" s="331">
        <v>203487</v>
      </c>
      <c r="G28" s="338"/>
    </row>
    <row r="29" spans="1:7" x14ac:dyDescent="0.3">
      <c r="A29" s="327" t="s">
        <v>663</v>
      </c>
      <c r="B29" s="327" t="s">
        <v>1552</v>
      </c>
      <c r="C29" s="344">
        <v>8.0399999999999991</v>
      </c>
      <c r="D29" s="344"/>
      <c r="E29" s="344">
        <v>8.0399999999999991</v>
      </c>
      <c r="F29" s="331" t="s">
        <v>52</v>
      </c>
      <c r="G29" s="338"/>
    </row>
    <row r="30" spans="1:7" x14ac:dyDescent="0.3">
      <c r="A30" s="327" t="s">
        <v>107</v>
      </c>
      <c r="B30" s="327" t="s">
        <v>1578</v>
      </c>
      <c r="C30" s="344">
        <v>190</v>
      </c>
      <c r="D30" s="344"/>
      <c r="E30" s="344">
        <v>190</v>
      </c>
      <c r="F30" s="331">
        <v>203494</v>
      </c>
      <c r="G30" s="338"/>
    </row>
    <row r="31" spans="1:7" x14ac:dyDescent="0.3">
      <c r="A31" s="327" t="s">
        <v>1553</v>
      </c>
      <c r="B31" s="327" t="s">
        <v>1554</v>
      </c>
      <c r="C31" s="330">
        <v>679</v>
      </c>
      <c r="D31" s="330">
        <v>135.80000000000001</v>
      </c>
      <c r="E31" s="330">
        <v>814.8</v>
      </c>
      <c r="F31" s="349">
        <v>203496</v>
      </c>
    </row>
    <row r="32" spans="1:7" x14ac:dyDescent="0.3">
      <c r="C32" s="342">
        <f>SUM(C12:C31)</f>
        <v>3444.15</v>
      </c>
      <c r="D32" s="342">
        <f>SUM(D12:D31)</f>
        <v>612.81999999999994</v>
      </c>
      <c r="E32" s="342">
        <f>SUM(E12:E31)</f>
        <v>4056.9700000000003</v>
      </c>
      <c r="G32" s="338"/>
    </row>
    <row r="33" spans="1:7" x14ac:dyDescent="0.3">
      <c r="C33" s="341"/>
      <c r="D33" s="341"/>
      <c r="E33" s="341"/>
    </row>
    <row r="34" spans="1:7" x14ac:dyDescent="0.3">
      <c r="A34" s="332" t="s">
        <v>1502</v>
      </c>
      <c r="C34" s="343"/>
      <c r="D34" s="343"/>
      <c r="E34" s="343"/>
    </row>
    <row r="35" spans="1:7" x14ac:dyDescent="0.3">
      <c r="A35" s="335" t="s">
        <v>1113</v>
      </c>
      <c r="B35" s="327" t="s">
        <v>1398</v>
      </c>
      <c r="C35" s="343">
        <v>94.16</v>
      </c>
      <c r="D35" s="343">
        <v>18.829999999999998</v>
      </c>
      <c r="E35" s="347">
        <v>112.99</v>
      </c>
      <c r="F35" s="331" t="s">
        <v>5</v>
      </c>
    </row>
    <row r="36" spans="1:7" x14ac:dyDescent="0.3">
      <c r="A36" s="335" t="s">
        <v>656</v>
      </c>
      <c r="B36" s="348" t="s">
        <v>655</v>
      </c>
      <c r="C36" s="344">
        <v>11.43</v>
      </c>
      <c r="D36" s="344"/>
      <c r="E36" s="344">
        <v>11.43</v>
      </c>
      <c r="F36" s="331">
        <v>203495</v>
      </c>
    </row>
    <row r="37" spans="1:7" x14ac:dyDescent="0.3">
      <c r="A37" s="327" t="s">
        <v>681</v>
      </c>
      <c r="B37" s="327" t="s">
        <v>1407</v>
      </c>
      <c r="C37" s="330">
        <v>99.65</v>
      </c>
      <c r="D37" s="330">
        <v>4.9800000000000004</v>
      </c>
      <c r="E37" s="330">
        <v>104.63</v>
      </c>
      <c r="F37" s="349">
        <v>203497</v>
      </c>
    </row>
    <row r="38" spans="1:7" x14ac:dyDescent="0.3">
      <c r="A38" s="327" t="s">
        <v>663</v>
      </c>
      <c r="B38" s="327" t="s">
        <v>1555</v>
      </c>
      <c r="C38" s="330">
        <v>10.48</v>
      </c>
      <c r="E38" s="330">
        <v>10.48</v>
      </c>
      <c r="F38" s="349" t="s">
        <v>52</v>
      </c>
    </row>
    <row r="39" spans="1:7" x14ac:dyDescent="0.3">
      <c r="A39" s="327" t="s">
        <v>663</v>
      </c>
      <c r="B39" s="327" t="s">
        <v>1556</v>
      </c>
      <c r="C39" s="330">
        <v>2.99</v>
      </c>
      <c r="E39" s="330">
        <v>2.99</v>
      </c>
      <c r="F39" s="349" t="s">
        <v>52</v>
      </c>
    </row>
    <row r="40" spans="1:7" x14ac:dyDescent="0.3">
      <c r="A40" s="327" t="s">
        <v>663</v>
      </c>
      <c r="B40" s="327" t="s">
        <v>1555</v>
      </c>
      <c r="C40" s="330">
        <v>4.79</v>
      </c>
      <c r="E40" s="330">
        <v>4.79</v>
      </c>
      <c r="F40" s="349" t="s">
        <v>52</v>
      </c>
    </row>
    <row r="41" spans="1:7" x14ac:dyDescent="0.3">
      <c r="A41" s="327" t="s">
        <v>649</v>
      </c>
      <c r="B41" s="327" t="s">
        <v>659</v>
      </c>
      <c r="C41" s="330">
        <v>48.94</v>
      </c>
      <c r="D41" s="330">
        <v>9.39</v>
      </c>
      <c r="E41" s="330">
        <f>SUM(C41:D41)</f>
        <v>58.33</v>
      </c>
      <c r="F41" s="331">
        <v>203487</v>
      </c>
    </row>
    <row r="42" spans="1:7" x14ac:dyDescent="0.3">
      <c r="A42" s="327" t="s">
        <v>620</v>
      </c>
      <c r="B42" s="327" t="s">
        <v>1557</v>
      </c>
      <c r="C42" s="330">
        <v>44.37</v>
      </c>
      <c r="D42" s="330">
        <v>8.8699999999999992</v>
      </c>
      <c r="E42" s="330">
        <v>53.24</v>
      </c>
      <c r="F42" s="349">
        <v>203498</v>
      </c>
    </row>
    <row r="43" spans="1:7" x14ac:dyDescent="0.3">
      <c r="A43" s="327" t="s">
        <v>663</v>
      </c>
      <c r="B43" s="327" t="s">
        <v>1558</v>
      </c>
      <c r="C43" s="330">
        <v>9.3699999999999992</v>
      </c>
      <c r="E43" s="330">
        <v>9.3699999999999992</v>
      </c>
      <c r="F43" s="349" t="s">
        <v>52</v>
      </c>
    </row>
    <row r="44" spans="1:7" x14ac:dyDescent="0.3">
      <c r="A44" s="327" t="s">
        <v>663</v>
      </c>
      <c r="B44" s="327" t="s">
        <v>1559</v>
      </c>
      <c r="C44" s="330">
        <v>9.85</v>
      </c>
      <c r="E44" s="330">
        <v>9.85</v>
      </c>
      <c r="F44" s="349" t="s">
        <v>52</v>
      </c>
    </row>
    <row r="45" spans="1:7" x14ac:dyDescent="0.3">
      <c r="A45" s="350"/>
      <c r="B45" s="351"/>
      <c r="C45" s="342">
        <f>SUM(C35:C44)</f>
        <v>336.03000000000003</v>
      </c>
      <c r="D45" s="342">
        <f>SUM(D35:D44)</f>
        <v>42.07</v>
      </c>
      <c r="E45" s="342">
        <f>SUM(E35:E44)</f>
        <v>378.1</v>
      </c>
      <c r="G45" s="338"/>
    </row>
    <row r="46" spans="1:7" x14ac:dyDescent="0.3">
      <c r="A46" s="350"/>
      <c r="B46" s="351"/>
      <c r="C46" s="341"/>
      <c r="D46" s="341"/>
      <c r="E46" s="341"/>
    </row>
    <row r="47" spans="1:7" x14ac:dyDescent="0.3">
      <c r="A47" s="332" t="s">
        <v>1512</v>
      </c>
      <c r="C47" s="343"/>
      <c r="D47" s="343"/>
      <c r="E47" s="343"/>
      <c r="G47" s="338"/>
    </row>
    <row r="48" spans="1:7" x14ac:dyDescent="0.3">
      <c r="A48" s="335" t="s">
        <v>1113</v>
      </c>
      <c r="B48" s="327" t="s">
        <v>1398</v>
      </c>
      <c r="C48" s="339">
        <v>108.97</v>
      </c>
      <c r="D48" s="339">
        <v>21.79</v>
      </c>
      <c r="E48" s="339">
        <v>130.76</v>
      </c>
      <c r="F48" s="331" t="s">
        <v>5</v>
      </c>
      <c r="G48" s="338"/>
    </row>
    <row r="49" spans="1:7" x14ac:dyDescent="0.3">
      <c r="A49" s="327" t="s">
        <v>681</v>
      </c>
      <c r="B49" s="327" t="s">
        <v>1516</v>
      </c>
      <c r="C49" s="330">
        <v>113.46</v>
      </c>
      <c r="D49" s="330">
        <v>5.68</v>
      </c>
      <c r="E49" s="330">
        <f>SUM(C49:D49)</f>
        <v>119.13999999999999</v>
      </c>
      <c r="F49" s="331">
        <v>203497</v>
      </c>
      <c r="G49" s="338"/>
    </row>
    <row r="50" spans="1:7" x14ac:dyDescent="0.3">
      <c r="A50" s="335" t="s">
        <v>253</v>
      </c>
      <c r="B50" s="348" t="s">
        <v>1504</v>
      </c>
      <c r="C50" s="344">
        <v>35</v>
      </c>
      <c r="D50" s="344">
        <v>7</v>
      </c>
      <c r="E50" s="344">
        <v>42</v>
      </c>
      <c r="F50" s="331">
        <v>203499</v>
      </c>
      <c r="G50" s="338"/>
    </row>
    <row r="51" spans="1:7" x14ac:dyDescent="0.3">
      <c r="A51" s="352"/>
      <c r="B51" s="350"/>
      <c r="C51" s="342">
        <f>SUM(C48:C50)</f>
        <v>257.43</v>
      </c>
      <c r="D51" s="342">
        <f>SUM(D48:D50)</f>
        <v>34.47</v>
      </c>
      <c r="E51" s="342">
        <f>SUM(E48:E50)</f>
        <v>291.89999999999998</v>
      </c>
      <c r="G51" s="338"/>
    </row>
    <row r="52" spans="1:7" x14ac:dyDescent="0.3">
      <c r="A52" s="352"/>
      <c r="B52" s="350"/>
      <c r="C52" s="341"/>
      <c r="D52" s="341"/>
      <c r="E52" s="341"/>
      <c r="G52" s="338"/>
    </row>
    <row r="53" spans="1:7" x14ac:dyDescent="0.3">
      <c r="A53" s="332"/>
      <c r="C53" s="341"/>
      <c r="D53" s="341"/>
      <c r="E53" s="341"/>
    </row>
    <row r="54" spans="1:7" x14ac:dyDescent="0.3">
      <c r="A54" s="332" t="s">
        <v>1560</v>
      </c>
      <c r="C54" s="341"/>
      <c r="D54" s="341"/>
      <c r="E54" s="341"/>
    </row>
    <row r="55" spans="1:7" x14ac:dyDescent="0.3">
      <c r="A55" s="335" t="s">
        <v>632</v>
      </c>
      <c r="B55" s="327" t="s">
        <v>1561</v>
      </c>
      <c r="C55" s="341">
        <v>286.05</v>
      </c>
      <c r="D55" s="341">
        <v>57.21</v>
      </c>
      <c r="E55" s="341">
        <v>343.26</v>
      </c>
      <c r="F55" s="331" t="s">
        <v>5</v>
      </c>
      <c r="G55" s="338"/>
    </row>
    <row r="56" spans="1:7" x14ac:dyDescent="0.3">
      <c r="A56" s="335" t="s">
        <v>999</v>
      </c>
      <c r="B56" s="327" t="s">
        <v>1000</v>
      </c>
      <c r="C56" s="341">
        <v>55</v>
      </c>
      <c r="D56" s="341">
        <v>11</v>
      </c>
      <c r="E56" s="341">
        <v>66</v>
      </c>
      <c r="F56" s="331">
        <v>203500</v>
      </c>
      <c r="G56" s="338"/>
    </row>
    <row r="57" spans="1:7" x14ac:dyDescent="0.3">
      <c r="A57" s="335"/>
      <c r="C57" s="342">
        <f>SUM(C55:C56)</f>
        <v>341.05</v>
      </c>
      <c r="D57" s="342">
        <f>SUM(D55:D56)</f>
        <v>68.210000000000008</v>
      </c>
      <c r="E57" s="342">
        <f>SUM(E55:E56)</f>
        <v>409.26</v>
      </c>
      <c r="G57" s="338"/>
    </row>
    <row r="58" spans="1:7" x14ac:dyDescent="0.3">
      <c r="A58" s="335"/>
      <c r="C58" s="341"/>
      <c r="D58" s="341"/>
      <c r="E58" s="341"/>
    </row>
    <row r="59" spans="1:7" x14ac:dyDescent="0.3">
      <c r="A59" s="332" t="s">
        <v>1520</v>
      </c>
      <c r="B59" s="335"/>
      <c r="C59" s="343"/>
      <c r="D59" s="343"/>
      <c r="E59" s="343"/>
    </row>
    <row r="60" spans="1:7" x14ac:dyDescent="0.3">
      <c r="A60" s="335" t="s">
        <v>1113</v>
      </c>
      <c r="B60" s="335" t="s">
        <v>1415</v>
      </c>
      <c r="C60" s="343">
        <v>18.079999999999998</v>
      </c>
      <c r="D60" s="343">
        <v>3.61</v>
      </c>
      <c r="E60" s="343">
        <v>21.69</v>
      </c>
      <c r="F60" s="331" t="s">
        <v>5</v>
      </c>
    </row>
    <row r="61" spans="1:7" x14ac:dyDescent="0.3">
      <c r="A61" s="335" t="s">
        <v>1113</v>
      </c>
      <c r="B61" s="335" t="s">
        <v>1415</v>
      </c>
      <c r="C61" s="343">
        <v>55.07</v>
      </c>
      <c r="D61" s="343">
        <v>11.01</v>
      </c>
      <c r="E61" s="343">
        <v>66.08</v>
      </c>
      <c r="F61" s="331" t="s">
        <v>5</v>
      </c>
      <c r="G61" s="338"/>
    </row>
    <row r="62" spans="1:7" x14ac:dyDescent="0.3">
      <c r="A62" s="335" t="s">
        <v>1094</v>
      </c>
      <c r="B62" s="335" t="s">
        <v>1410</v>
      </c>
      <c r="C62" s="343">
        <v>410</v>
      </c>
      <c r="D62" s="343">
        <v>82</v>
      </c>
      <c r="E62" s="343">
        <v>492</v>
      </c>
      <c r="F62" s="331">
        <v>203501</v>
      </c>
      <c r="G62" s="338"/>
    </row>
    <row r="63" spans="1:7" x14ac:dyDescent="0.3">
      <c r="A63" s="335" t="s">
        <v>649</v>
      </c>
      <c r="B63" s="335" t="s">
        <v>1562</v>
      </c>
      <c r="C63" s="343">
        <v>61.55</v>
      </c>
      <c r="D63" s="343">
        <v>12.31</v>
      </c>
      <c r="E63" s="343">
        <f>SUM(C63:D63)</f>
        <v>73.86</v>
      </c>
      <c r="F63" s="331">
        <v>203487</v>
      </c>
      <c r="G63" s="338"/>
    </row>
    <row r="64" spans="1:7" x14ac:dyDescent="0.3">
      <c r="C64" s="342">
        <f>SUM(C60:C63)</f>
        <v>544.69999999999993</v>
      </c>
      <c r="D64" s="342">
        <f>SUM(D60:D63)</f>
        <v>108.93</v>
      </c>
      <c r="E64" s="342">
        <f>SUM(E60:E63)</f>
        <v>653.63</v>
      </c>
    </row>
    <row r="65" spans="1:7" x14ac:dyDescent="0.3">
      <c r="C65" s="341"/>
      <c r="D65" s="341"/>
      <c r="E65" s="341"/>
    </row>
    <row r="66" spans="1:7" x14ac:dyDescent="0.3">
      <c r="A66" s="332" t="s">
        <v>1521</v>
      </c>
      <c r="C66" s="343"/>
      <c r="D66" s="343"/>
      <c r="E66" s="343"/>
    </row>
    <row r="67" spans="1:7" x14ac:dyDescent="0.3">
      <c r="A67" s="335" t="s">
        <v>8</v>
      </c>
      <c r="B67" s="327" t="s">
        <v>1144</v>
      </c>
      <c r="C67" s="339">
        <v>25.41</v>
      </c>
      <c r="D67" s="339">
        <v>5.08</v>
      </c>
      <c r="E67" s="339">
        <v>30.49</v>
      </c>
      <c r="F67" s="331" t="s">
        <v>5</v>
      </c>
    </row>
    <row r="68" spans="1:7" x14ac:dyDescent="0.3">
      <c r="A68" s="335" t="s">
        <v>1147</v>
      </c>
      <c r="B68" s="327" t="s">
        <v>1563</v>
      </c>
      <c r="C68" s="339">
        <v>98.28</v>
      </c>
      <c r="D68" s="339">
        <v>19.66</v>
      </c>
      <c r="E68" s="339">
        <v>117.94</v>
      </c>
      <c r="F68" s="331" t="s">
        <v>5</v>
      </c>
    </row>
    <row r="69" spans="1:7" x14ac:dyDescent="0.3">
      <c r="A69" s="335" t="s">
        <v>1147</v>
      </c>
      <c r="B69" s="327" t="s">
        <v>1564</v>
      </c>
      <c r="C69" s="339">
        <v>354.12</v>
      </c>
      <c r="D69" s="339">
        <v>70.819999999999993</v>
      </c>
      <c r="E69" s="339">
        <f>SUM(C69:D69)</f>
        <v>424.94</v>
      </c>
      <c r="F69" s="331" t="s">
        <v>5</v>
      </c>
    </row>
    <row r="70" spans="1:7" x14ac:dyDescent="0.3">
      <c r="A70" s="335" t="s">
        <v>1549</v>
      </c>
      <c r="B70" s="327" t="s">
        <v>1316</v>
      </c>
      <c r="C70" s="339">
        <v>28.6</v>
      </c>
      <c r="D70" s="339">
        <v>5.72</v>
      </c>
      <c r="E70" s="339">
        <v>34.32</v>
      </c>
      <c r="F70" s="331" t="s">
        <v>5</v>
      </c>
      <c r="G70" s="338"/>
    </row>
    <row r="71" spans="1:7" x14ac:dyDescent="0.3">
      <c r="A71" s="352"/>
      <c r="B71" s="350"/>
      <c r="C71" s="342">
        <f>SUM(C67:C70)</f>
        <v>506.41</v>
      </c>
      <c r="D71" s="342">
        <f>SUM(D67:D70)</f>
        <v>101.28</v>
      </c>
      <c r="E71" s="342">
        <f>SUM(E67:E70)</f>
        <v>607.69000000000005</v>
      </c>
      <c r="G71" s="338"/>
    </row>
    <row r="72" spans="1:7" x14ac:dyDescent="0.3">
      <c r="A72" s="352"/>
      <c r="B72" s="350"/>
      <c r="C72" s="341"/>
      <c r="D72" s="341"/>
      <c r="E72" s="341"/>
      <c r="G72" s="338"/>
    </row>
    <row r="73" spans="1:7" x14ac:dyDescent="0.3">
      <c r="A73" s="354" t="s">
        <v>1526</v>
      </c>
      <c r="B73" s="350"/>
      <c r="C73" s="341"/>
      <c r="D73" s="341"/>
      <c r="E73" s="341"/>
    </row>
    <row r="74" spans="1:7" x14ac:dyDescent="0.3">
      <c r="A74" s="352" t="s">
        <v>891</v>
      </c>
      <c r="B74" s="348" t="s">
        <v>1251</v>
      </c>
      <c r="C74" s="341">
        <v>313.33</v>
      </c>
      <c r="D74" s="341">
        <v>62.67</v>
      </c>
      <c r="E74" s="341">
        <f>SUM(C74:D74)</f>
        <v>376</v>
      </c>
      <c r="F74" s="331">
        <v>203502</v>
      </c>
    </row>
    <row r="75" spans="1:7" x14ac:dyDescent="0.3">
      <c r="A75" s="352"/>
      <c r="B75" s="350"/>
      <c r="C75" s="342">
        <f>SUM(C74:C74)</f>
        <v>313.33</v>
      </c>
      <c r="D75" s="342">
        <f>SUM(D74:D74)</f>
        <v>62.67</v>
      </c>
      <c r="E75" s="342">
        <f>SUM(E74:E74)</f>
        <v>376</v>
      </c>
    </row>
    <row r="76" spans="1:7" x14ac:dyDescent="0.3">
      <c r="A76" s="332"/>
      <c r="B76" s="351"/>
      <c r="C76" s="341"/>
      <c r="D76" s="341"/>
      <c r="E76" s="341"/>
    </row>
    <row r="77" spans="1:7" x14ac:dyDescent="0.3">
      <c r="A77" s="332" t="s">
        <v>1527</v>
      </c>
      <c r="B77" s="351"/>
      <c r="C77" s="341"/>
      <c r="D77" s="341"/>
      <c r="E77" s="341"/>
    </row>
    <row r="78" spans="1:7" x14ac:dyDescent="0.3">
      <c r="A78" s="335" t="s">
        <v>1565</v>
      </c>
      <c r="B78" s="355" t="s">
        <v>1566</v>
      </c>
      <c r="C78" s="340">
        <v>4250</v>
      </c>
      <c r="D78" s="383">
        <v>850</v>
      </c>
      <c r="E78" s="383">
        <v>5100</v>
      </c>
      <c r="F78" s="331">
        <v>203503</v>
      </c>
    </row>
    <row r="79" spans="1:7" x14ac:dyDescent="0.3">
      <c r="A79" s="332"/>
      <c r="B79" s="335"/>
      <c r="C79" s="384">
        <f>SUM(C78:C78)</f>
        <v>4250</v>
      </c>
      <c r="D79" s="384">
        <f>SUM(D78:D78)</f>
        <v>850</v>
      </c>
      <c r="E79" s="384">
        <f>SUM(E78:E78)</f>
        <v>5100</v>
      </c>
    </row>
    <row r="80" spans="1:7" x14ac:dyDescent="0.3">
      <c r="A80" s="332"/>
      <c r="B80" s="351"/>
      <c r="C80" s="341"/>
      <c r="D80" s="341"/>
      <c r="E80" s="341"/>
    </row>
    <row r="81" spans="1:6" x14ac:dyDescent="0.3">
      <c r="A81" s="358" t="s">
        <v>1532</v>
      </c>
      <c r="B81" s="358"/>
      <c r="C81" s="343"/>
      <c r="D81" s="343"/>
      <c r="E81" s="343"/>
    </row>
    <row r="82" spans="1:6" x14ac:dyDescent="0.3">
      <c r="A82" s="359" t="s">
        <v>653</v>
      </c>
      <c r="B82" s="360" t="s">
        <v>1153</v>
      </c>
      <c r="C82" s="343">
        <v>21.65</v>
      </c>
      <c r="D82" s="343">
        <v>4.33</v>
      </c>
      <c r="E82" s="343">
        <v>25.98</v>
      </c>
      <c r="F82" s="331" t="s">
        <v>5</v>
      </c>
    </row>
    <row r="83" spans="1:6" x14ac:dyDescent="0.3">
      <c r="A83" s="359" t="s">
        <v>1315</v>
      </c>
      <c r="B83" s="360" t="s">
        <v>1567</v>
      </c>
      <c r="C83" s="343">
        <v>28.6</v>
      </c>
      <c r="D83" s="343">
        <v>5.72</v>
      </c>
      <c r="E83" s="343">
        <v>34.32</v>
      </c>
      <c r="F83" s="331" t="s">
        <v>5</v>
      </c>
    </row>
    <row r="84" spans="1:6" x14ac:dyDescent="0.3">
      <c r="C84" s="342">
        <f>SUM(C82:C83)</f>
        <v>50.25</v>
      </c>
      <c r="D84" s="342">
        <f>SUM(D82:D83)</f>
        <v>10.050000000000001</v>
      </c>
      <c r="E84" s="342">
        <f>SUM(E82:E83)</f>
        <v>60.3</v>
      </c>
    </row>
    <row r="85" spans="1:6" x14ac:dyDescent="0.3">
      <c r="C85" s="341"/>
      <c r="D85" s="341"/>
      <c r="E85" s="341"/>
    </row>
    <row r="86" spans="1:6" x14ac:dyDescent="0.3">
      <c r="B86" s="361" t="s">
        <v>75</v>
      </c>
      <c r="C86" s="342">
        <f>C9+C32+C45+C51+C57+C64+C71+C75+C79+C84</f>
        <v>10155.99</v>
      </c>
      <c r="D86" s="342">
        <f>D9+D32+D45+D51+D57+D64+D71+D75+D79+D84</f>
        <v>1913.04</v>
      </c>
      <c r="E86" s="342">
        <f>E9+E32+E45+E51+E57+E64+E71+E75+E79+E84</f>
        <v>12069.03</v>
      </c>
    </row>
    <row r="87" spans="1:6" x14ac:dyDescent="0.3">
      <c r="B87" s="362"/>
      <c r="C87" s="341"/>
      <c r="D87" s="341"/>
      <c r="E87" s="341"/>
    </row>
    <row r="88" spans="1:6" x14ac:dyDescent="0.3">
      <c r="B88" s="362"/>
      <c r="C88" s="341"/>
      <c r="D88" s="341"/>
      <c r="E88" s="341"/>
    </row>
    <row r="89" spans="1:6" x14ac:dyDescent="0.3">
      <c r="A89" s="335"/>
      <c r="C89" s="344"/>
    </row>
    <row r="90" spans="1:6" x14ac:dyDescent="0.3">
      <c r="A90" s="364"/>
      <c r="C90" s="344"/>
    </row>
    <row r="91" spans="1:6" x14ac:dyDescent="0.3">
      <c r="A91" s="363"/>
      <c r="B91" s="365"/>
      <c r="C91" s="344"/>
    </row>
    <row r="92" spans="1:6" x14ac:dyDescent="0.3">
      <c r="A92" s="363"/>
      <c r="B92" s="365"/>
      <c r="C92" s="344"/>
    </row>
    <row r="93" spans="1:6" x14ac:dyDescent="0.3">
      <c r="A93" s="363"/>
      <c r="B93" s="365"/>
      <c r="C93" s="344"/>
    </row>
    <row r="94" spans="1:6" x14ac:dyDescent="0.3">
      <c r="A94" s="363"/>
      <c r="B94" s="365"/>
      <c r="C94" s="344"/>
    </row>
    <row r="95" spans="1:6" x14ac:dyDescent="0.3">
      <c r="A95" s="363"/>
      <c r="B95" s="365"/>
      <c r="C95" s="344"/>
    </row>
    <row r="96" spans="1:6" x14ac:dyDescent="0.3">
      <c r="A96" s="366"/>
    </row>
  </sheetData>
  <mergeCells count="1">
    <mergeCell ref="A1:F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F65" sqref="F65"/>
    </sheetView>
  </sheetViews>
  <sheetFormatPr defaultColWidth="8.8984375" defaultRowHeight="15.55" x14ac:dyDescent="0.3"/>
  <cols>
    <col min="1" max="1" width="32.59765625" style="327" customWidth="1"/>
    <col min="2" max="2" width="41.296875" style="327" bestFit="1" customWidth="1"/>
    <col min="3" max="3" width="14.59765625" style="330" bestFit="1" customWidth="1"/>
    <col min="4" max="4" width="12.09765625" style="330" bestFit="1" customWidth="1"/>
    <col min="5" max="5" width="14.59765625" style="330" bestFit="1" customWidth="1"/>
    <col min="6" max="6" width="10.59765625" style="331" bestFit="1" customWidth="1"/>
    <col min="7" max="7" width="17.296875" style="328" customWidth="1"/>
    <col min="8" max="8" width="3.09765625" style="327" customWidth="1"/>
    <col min="9" max="10" width="8.8984375" style="327"/>
    <col min="11" max="11" width="9.69921875" style="327" bestFit="1" customWidth="1"/>
    <col min="12" max="255" width="8.8984375" style="327"/>
    <col min="256" max="256" width="4.3984375" style="327" customWidth="1"/>
    <col min="257" max="257" width="32.59765625" style="327" customWidth="1"/>
    <col min="258" max="258" width="41.296875" style="327" bestFit="1" customWidth="1"/>
    <col min="259" max="259" width="14.59765625" style="327" bestFit="1" customWidth="1"/>
    <col min="260" max="260" width="12.09765625" style="327" bestFit="1" customWidth="1"/>
    <col min="261" max="261" width="14.59765625" style="327" bestFit="1" customWidth="1"/>
    <col min="262" max="262" width="10.59765625" style="327" bestFit="1" customWidth="1"/>
    <col min="263" max="263" width="17.296875" style="327" customWidth="1"/>
    <col min="264" max="264" width="3.09765625" style="327" customWidth="1"/>
    <col min="265" max="266" width="8.8984375" style="327"/>
    <col min="267" max="267" width="9.69921875" style="327" bestFit="1" customWidth="1"/>
    <col min="268" max="511" width="8.8984375" style="327"/>
    <col min="512" max="512" width="4.3984375" style="327" customWidth="1"/>
    <col min="513" max="513" width="32.59765625" style="327" customWidth="1"/>
    <col min="514" max="514" width="41.296875" style="327" bestFit="1" customWidth="1"/>
    <col min="515" max="515" width="14.59765625" style="327" bestFit="1" customWidth="1"/>
    <col min="516" max="516" width="12.09765625" style="327" bestFit="1" customWidth="1"/>
    <col min="517" max="517" width="14.59765625" style="327" bestFit="1" customWidth="1"/>
    <col min="518" max="518" width="10.59765625" style="327" bestFit="1" customWidth="1"/>
    <col min="519" max="519" width="17.296875" style="327" customWidth="1"/>
    <col min="520" max="520" width="3.09765625" style="327" customWidth="1"/>
    <col min="521" max="522" width="8.8984375" style="327"/>
    <col min="523" max="523" width="9.69921875" style="327" bestFit="1" customWidth="1"/>
    <col min="524" max="767" width="8.8984375" style="327"/>
    <col min="768" max="768" width="4.3984375" style="327" customWidth="1"/>
    <col min="769" max="769" width="32.59765625" style="327" customWidth="1"/>
    <col min="770" max="770" width="41.296875" style="327" bestFit="1" customWidth="1"/>
    <col min="771" max="771" width="14.59765625" style="327" bestFit="1" customWidth="1"/>
    <col min="772" max="772" width="12.09765625" style="327" bestFit="1" customWidth="1"/>
    <col min="773" max="773" width="14.59765625" style="327" bestFit="1" customWidth="1"/>
    <col min="774" max="774" width="10.59765625" style="327" bestFit="1" customWidth="1"/>
    <col min="775" max="775" width="17.296875" style="327" customWidth="1"/>
    <col min="776" max="776" width="3.09765625" style="327" customWidth="1"/>
    <col min="777" max="778" width="8.8984375" style="327"/>
    <col min="779" max="779" width="9.69921875" style="327" bestFit="1" customWidth="1"/>
    <col min="780" max="1023" width="8.8984375" style="327"/>
    <col min="1024" max="1024" width="4.3984375" style="327" customWidth="1"/>
    <col min="1025" max="1025" width="32.59765625" style="327" customWidth="1"/>
    <col min="1026" max="1026" width="41.296875" style="327" bestFit="1" customWidth="1"/>
    <col min="1027" max="1027" width="14.59765625" style="327" bestFit="1" customWidth="1"/>
    <col min="1028" max="1028" width="12.09765625" style="327" bestFit="1" customWidth="1"/>
    <col min="1029" max="1029" width="14.59765625" style="327" bestFit="1" customWidth="1"/>
    <col min="1030" max="1030" width="10.59765625" style="327" bestFit="1" customWidth="1"/>
    <col min="1031" max="1031" width="17.296875" style="327" customWidth="1"/>
    <col min="1032" max="1032" width="3.09765625" style="327" customWidth="1"/>
    <col min="1033" max="1034" width="8.8984375" style="327"/>
    <col min="1035" max="1035" width="9.69921875" style="327" bestFit="1" customWidth="1"/>
    <col min="1036" max="1279" width="8.8984375" style="327"/>
    <col min="1280" max="1280" width="4.3984375" style="327" customWidth="1"/>
    <col min="1281" max="1281" width="32.59765625" style="327" customWidth="1"/>
    <col min="1282" max="1282" width="41.296875" style="327" bestFit="1" customWidth="1"/>
    <col min="1283" max="1283" width="14.59765625" style="327" bestFit="1" customWidth="1"/>
    <col min="1284" max="1284" width="12.09765625" style="327" bestFit="1" customWidth="1"/>
    <col min="1285" max="1285" width="14.59765625" style="327" bestFit="1" customWidth="1"/>
    <col min="1286" max="1286" width="10.59765625" style="327" bestFit="1" customWidth="1"/>
    <col min="1287" max="1287" width="17.296875" style="327" customWidth="1"/>
    <col min="1288" max="1288" width="3.09765625" style="327" customWidth="1"/>
    <col min="1289" max="1290" width="8.8984375" style="327"/>
    <col min="1291" max="1291" width="9.69921875" style="327" bestFit="1" customWidth="1"/>
    <col min="1292" max="1535" width="8.8984375" style="327"/>
    <col min="1536" max="1536" width="4.3984375" style="327" customWidth="1"/>
    <col min="1537" max="1537" width="32.59765625" style="327" customWidth="1"/>
    <col min="1538" max="1538" width="41.296875" style="327" bestFit="1" customWidth="1"/>
    <col min="1539" max="1539" width="14.59765625" style="327" bestFit="1" customWidth="1"/>
    <col min="1540" max="1540" width="12.09765625" style="327" bestFit="1" customWidth="1"/>
    <col min="1541" max="1541" width="14.59765625" style="327" bestFit="1" customWidth="1"/>
    <col min="1542" max="1542" width="10.59765625" style="327" bestFit="1" customWidth="1"/>
    <col min="1543" max="1543" width="17.296875" style="327" customWidth="1"/>
    <col min="1544" max="1544" width="3.09765625" style="327" customWidth="1"/>
    <col min="1545" max="1546" width="8.8984375" style="327"/>
    <col min="1547" max="1547" width="9.69921875" style="327" bestFit="1" customWidth="1"/>
    <col min="1548" max="1791" width="8.8984375" style="327"/>
    <col min="1792" max="1792" width="4.3984375" style="327" customWidth="1"/>
    <col min="1793" max="1793" width="32.59765625" style="327" customWidth="1"/>
    <col min="1794" max="1794" width="41.296875" style="327" bestFit="1" customWidth="1"/>
    <col min="1795" max="1795" width="14.59765625" style="327" bestFit="1" customWidth="1"/>
    <col min="1796" max="1796" width="12.09765625" style="327" bestFit="1" customWidth="1"/>
    <col min="1797" max="1797" width="14.59765625" style="327" bestFit="1" customWidth="1"/>
    <col min="1798" max="1798" width="10.59765625" style="327" bestFit="1" customWidth="1"/>
    <col min="1799" max="1799" width="17.296875" style="327" customWidth="1"/>
    <col min="1800" max="1800" width="3.09765625" style="327" customWidth="1"/>
    <col min="1801" max="1802" width="8.8984375" style="327"/>
    <col min="1803" max="1803" width="9.69921875" style="327" bestFit="1" customWidth="1"/>
    <col min="1804" max="2047" width="8.8984375" style="327"/>
    <col min="2048" max="2048" width="4.3984375" style="327" customWidth="1"/>
    <col min="2049" max="2049" width="32.59765625" style="327" customWidth="1"/>
    <col min="2050" max="2050" width="41.296875" style="327" bestFit="1" customWidth="1"/>
    <col min="2051" max="2051" width="14.59765625" style="327" bestFit="1" customWidth="1"/>
    <col min="2052" max="2052" width="12.09765625" style="327" bestFit="1" customWidth="1"/>
    <col min="2053" max="2053" width="14.59765625" style="327" bestFit="1" customWidth="1"/>
    <col min="2054" max="2054" width="10.59765625" style="327" bestFit="1" customWidth="1"/>
    <col min="2055" max="2055" width="17.296875" style="327" customWidth="1"/>
    <col min="2056" max="2056" width="3.09765625" style="327" customWidth="1"/>
    <col min="2057" max="2058" width="8.8984375" style="327"/>
    <col min="2059" max="2059" width="9.69921875" style="327" bestFit="1" customWidth="1"/>
    <col min="2060" max="2303" width="8.8984375" style="327"/>
    <col min="2304" max="2304" width="4.3984375" style="327" customWidth="1"/>
    <col min="2305" max="2305" width="32.59765625" style="327" customWidth="1"/>
    <col min="2306" max="2306" width="41.296875" style="327" bestFit="1" customWidth="1"/>
    <col min="2307" max="2307" width="14.59765625" style="327" bestFit="1" customWidth="1"/>
    <col min="2308" max="2308" width="12.09765625" style="327" bestFit="1" customWidth="1"/>
    <col min="2309" max="2309" width="14.59765625" style="327" bestFit="1" customWidth="1"/>
    <col min="2310" max="2310" width="10.59765625" style="327" bestFit="1" customWidth="1"/>
    <col min="2311" max="2311" width="17.296875" style="327" customWidth="1"/>
    <col min="2312" max="2312" width="3.09765625" style="327" customWidth="1"/>
    <col min="2313" max="2314" width="8.8984375" style="327"/>
    <col min="2315" max="2315" width="9.69921875" style="327" bestFit="1" customWidth="1"/>
    <col min="2316" max="2559" width="8.8984375" style="327"/>
    <col min="2560" max="2560" width="4.3984375" style="327" customWidth="1"/>
    <col min="2561" max="2561" width="32.59765625" style="327" customWidth="1"/>
    <col min="2562" max="2562" width="41.296875" style="327" bestFit="1" customWidth="1"/>
    <col min="2563" max="2563" width="14.59765625" style="327" bestFit="1" customWidth="1"/>
    <col min="2564" max="2564" width="12.09765625" style="327" bestFit="1" customWidth="1"/>
    <col min="2565" max="2565" width="14.59765625" style="327" bestFit="1" customWidth="1"/>
    <col min="2566" max="2566" width="10.59765625" style="327" bestFit="1" customWidth="1"/>
    <col min="2567" max="2567" width="17.296875" style="327" customWidth="1"/>
    <col min="2568" max="2568" width="3.09765625" style="327" customWidth="1"/>
    <col min="2569" max="2570" width="8.8984375" style="327"/>
    <col min="2571" max="2571" width="9.69921875" style="327" bestFit="1" customWidth="1"/>
    <col min="2572" max="2815" width="8.8984375" style="327"/>
    <col min="2816" max="2816" width="4.3984375" style="327" customWidth="1"/>
    <col min="2817" max="2817" width="32.59765625" style="327" customWidth="1"/>
    <col min="2818" max="2818" width="41.296875" style="327" bestFit="1" customWidth="1"/>
    <col min="2819" max="2819" width="14.59765625" style="327" bestFit="1" customWidth="1"/>
    <col min="2820" max="2820" width="12.09765625" style="327" bestFit="1" customWidth="1"/>
    <col min="2821" max="2821" width="14.59765625" style="327" bestFit="1" customWidth="1"/>
    <col min="2822" max="2822" width="10.59765625" style="327" bestFit="1" customWidth="1"/>
    <col min="2823" max="2823" width="17.296875" style="327" customWidth="1"/>
    <col min="2824" max="2824" width="3.09765625" style="327" customWidth="1"/>
    <col min="2825" max="2826" width="8.8984375" style="327"/>
    <col min="2827" max="2827" width="9.69921875" style="327" bestFit="1" customWidth="1"/>
    <col min="2828" max="3071" width="8.8984375" style="327"/>
    <col min="3072" max="3072" width="4.3984375" style="327" customWidth="1"/>
    <col min="3073" max="3073" width="32.59765625" style="327" customWidth="1"/>
    <col min="3074" max="3074" width="41.296875" style="327" bestFit="1" customWidth="1"/>
    <col min="3075" max="3075" width="14.59765625" style="327" bestFit="1" customWidth="1"/>
    <col min="3076" max="3076" width="12.09765625" style="327" bestFit="1" customWidth="1"/>
    <col min="3077" max="3077" width="14.59765625" style="327" bestFit="1" customWidth="1"/>
    <col min="3078" max="3078" width="10.59765625" style="327" bestFit="1" customWidth="1"/>
    <col min="3079" max="3079" width="17.296875" style="327" customWidth="1"/>
    <col min="3080" max="3080" width="3.09765625" style="327" customWidth="1"/>
    <col min="3081" max="3082" width="8.8984375" style="327"/>
    <col min="3083" max="3083" width="9.69921875" style="327" bestFit="1" customWidth="1"/>
    <col min="3084" max="3327" width="8.8984375" style="327"/>
    <col min="3328" max="3328" width="4.3984375" style="327" customWidth="1"/>
    <col min="3329" max="3329" width="32.59765625" style="327" customWidth="1"/>
    <col min="3330" max="3330" width="41.296875" style="327" bestFit="1" customWidth="1"/>
    <col min="3331" max="3331" width="14.59765625" style="327" bestFit="1" customWidth="1"/>
    <col min="3332" max="3332" width="12.09765625" style="327" bestFit="1" customWidth="1"/>
    <col min="3333" max="3333" width="14.59765625" style="327" bestFit="1" customWidth="1"/>
    <col min="3334" max="3334" width="10.59765625" style="327" bestFit="1" customWidth="1"/>
    <col min="3335" max="3335" width="17.296875" style="327" customWidth="1"/>
    <col min="3336" max="3336" width="3.09765625" style="327" customWidth="1"/>
    <col min="3337" max="3338" width="8.8984375" style="327"/>
    <col min="3339" max="3339" width="9.69921875" style="327" bestFit="1" customWidth="1"/>
    <col min="3340" max="3583" width="8.8984375" style="327"/>
    <col min="3584" max="3584" width="4.3984375" style="327" customWidth="1"/>
    <col min="3585" max="3585" width="32.59765625" style="327" customWidth="1"/>
    <col min="3586" max="3586" width="41.296875" style="327" bestFit="1" customWidth="1"/>
    <col min="3587" max="3587" width="14.59765625" style="327" bestFit="1" customWidth="1"/>
    <col min="3588" max="3588" width="12.09765625" style="327" bestFit="1" customWidth="1"/>
    <col min="3589" max="3589" width="14.59765625" style="327" bestFit="1" customWidth="1"/>
    <col min="3590" max="3590" width="10.59765625" style="327" bestFit="1" customWidth="1"/>
    <col min="3591" max="3591" width="17.296875" style="327" customWidth="1"/>
    <col min="3592" max="3592" width="3.09765625" style="327" customWidth="1"/>
    <col min="3593" max="3594" width="8.8984375" style="327"/>
    <col min="3595" max="3595" width="9.69921875" style="327" bestFit="1" customWidth="1"/>
    <col min="3596" max="3839" width="8.8984375" style="327"/>
    <col min="3840" max="3840" width="4.3984375" style="327" customWidth="1"/>
    <col min="3841" max="3841" width="32.59765625" style="327" customWidth="1"/>
    <col min="3842" max="3842" width="41.296875" style="327" bestFit="1" customWidth="1"/>
    <col min="3843" max="3843" width="14.59765625" style="327" bestFit="1" customWidth="1"/>
    <col min="3844" max="3844" width="12.09765625" style="327" bestFit="1" customWidth="1"/>
    <col min="3845" max="3845" width="14.59765625" style="327" bestFit="1" customWidth="1"/>
    <col min="3846" max="3846" width="10.59765625" style="327" bestFit="1" customWidth="1"/>
    <col min="3847" max="3847" width="17.296875" style="327" customWidth="1"/>
    <col min="3848" max="3848" width="3.09765625" style="327" customWidth="1"/>
    <col min="3849" max="3850" width="8.8984375" style="327"/>
    <col min="3851" max="3851" width="9.69921875" style="327" bestFit="1" customWidth="1"/>
    <col min="3852" max="4095" width="8.8984375" style="327"/>
    <col min="4096" max="4096" width="4.3984375" style="327" customWidth="1"/>
    <col min="4097" max="4097" width="32.59765625" style="327" customWidth="1"/>
    <col min="4098" max="4098" width="41.296875" style="327" bestFit="1" customWidth="1"/>
    <col min="4099" max="4099" width="14.59765625" style="327" bestFit="1" customWidth="1"/>
    <col min="4100" max="4100" width="12.09765625" style="327" bestFit="1" customWidth="1"/>
    <col min="4101" max="4101" width="14.59765625" style="327" bestFit="1" customWidth="1"/>
    <col min="4102" max="4102" width="10.59765625" style="327" bestFit="1" customWidth="1"/>
    <col min="4103" max="4103" width="17.296875" style="327" customWidth="1"/>
    <col min="4104" max="4104" width="3.09765625" style="327" customWidth="1"/>
    <col min="4105" max="4106" width="8.8984375" style="327"/>
    <col min="4107" max="4107" width="9.69921875" style="327" bestFit="1" customWidth="1"/>
    <col min="4108" max="4351" width="8.8984375" style="327"/>
    <col min="4352" max="4352" width="4.3984375" style="327" customWidth="1"/>
    <col min="4353" max="4353" width="32.59765625" style="327" customWidth="1"/>
    <col min="4354" max="4354" width="41.296875" style="327" bestFit="1" customWidth="1"/>
    <col min="4355" max="4355" width="14.59765625" style="327" bestFit="1" customWidth="1"/>
    <col min="4356" max="4356" width="12.09765625" style="327" bestFit="1" customWidth="1"/>
    <col min="4357" max="4357" width="14.59765625" style="327" bestFit="1" customWidth="1"/>
    <col min="4358" max="4358" width="10.59765625" style="327" bestFit="1" customWidth="1"/>
    <col min="4359" max="4359" width="17.296875" style="327" customWidth="1"/>
    <col min="4360" max="4360" width="3.09765625" style="327" customWidth="1"/>
    <col min="4361" max="4362" width="8.8984375" style="327"/>
    <col min="4363" max="4363" width="9.69921875" style="327" bestFit="1" customWidth="1"/>
    <col min="4364" max="4607" width="8.8984375" style="327"/>
    <col min="4608" max="4608" width="4.3984375" style="327" customWidth="1"/>
    <col min="4609" max="4609" width="32.59765625" style="327" customWidth="1"/>
    <col min="4610" max="4610" width="41.296875" style="327" bestFit="1" customWidth="1"/>
    <col min="4611" max="4611" width="14.59765625" style="327" bestFit="1" customWidth="1"/>
    <col min="4612" max="4612" width="12.09765625" style="327" bestFit="1" customWidth="1"/>
    <col min="4613" max="4613" width="14.59765625" style="327" bestFit="1" customWidth="1"/>
    <col min="4614" max="4614" width="10.59765625" style="327" bestFit="1" customWidth="1"/>
    <col min="4615" max="4615" width="17.296875" style="327" customWidth="1"/>
    <col min="4616" max="4616" width="3.09765625" style="327" customWidth="1"/>
    <col min="4617" max="4618" width="8.8984375" style="327"/>
    <col min="4619" max="4619" width="9.69921875" style="327" bestFit="1" customWidth="1"/>
    <col min="4620" max="4863" width="8.8984375" style="327"/>
    <col min="4864" max="4864" width="4.3984375" style="327" customWidth="1"/>
    <col min="4865" max="4865" width="32.59765625" style="327" customWidth="1"/>
    <col min="4866" max="4866" width="41.296875" style="327" bestFit="1" customWidth="1"/>
    <col min="4867" max="4867" width="14.59765625" style="327" bestFit="1" customWidth="1"/>
    <col min="4868" max="4868" width="12.09765625" style="327" bestFit="1" customWidth="1"/>
    <col min="4869" max="4869" width="14.59765625" style="327" bestFit="1" customWidth="1"/>
    <col min="4870" max="4870" width="10.59765625" style="327" bestFit="1" customWidth="1"/>
    <col min="4871" max="4871" width="17.296875" style="327" customWidth="1"/>
    <col min="4872" max="4872" width="3.09765625" style="327" customWidth="1"/>
    <col min="4873" max="4874" width="8.8984375" style="327"/>
    <col min="4875" max="4875" width="9.69921875" style="327" bestFit="1" customWidth="1"/>
    <col min="4876" max="5119" width="8.8984375" style="327"/>
    <col min="5120" max="5120" width="4.3984375" style="327" customWidth="1"/>
    <col min="5121" max="5121" width="32.59765625" style="327" customWidth="1"/>
    <col min="5122" max="5122" width="41.296875" style="327" bestFit="1" customWidth="1"/>
    <col min="5123" max="5123" width="14.59765625" style="327" bestFit="1" customWidth="1"/>
    <col min="5124" max="5124" width="12.09765625" style="327" bestFit="1" customWidth="1"/>
    <col min="5125" max="5125" width="14.59765625" style="327" bestFit="1" customWidth="1"/>
    <col min="5126" max="5126" width="10.59765625" style="327" bestFit="1" customWidth="1"/>
    <col min="5127" max="5127" width="17.296875" style="327" customWidth="1"/>
    <col min="5128" max="5128" width="3.09765625" style="327" customWidth="1"/>
    <col min="5129" max="5130" width="8.8984375" style="327"/>
    <col min="5131" max="5131" width="9.69921875" style="327" bestFit="1" customWidth="1"/>
    <col min="5132" max="5375" width="8.8984375" style="327"/>
    <col min="5376" max="5376" width="4.3984375" style="327" customWidth="1"/>
    <col min="5377" max="5377" width="32.59765625" style="327" customWidth="1"/>
    <col min="5378" max="5378" width="41.296875" style="327" bestFit="1" customWidth="1"/>
    <col min="5379" max="5379" width="14.59765625" style="327" bestFit="1" customWidth="1"/>
    <col min="5380" max="5380" width="12.09765625" style="327" bestFit="1" customWidth="1"/>
    <col min="5381" max="5381" width="14.59765625" style="327" bestFit="1" customWidth="1"/>
    <col min="5382" max="5382" width="10.59765625" style="327" bestFit="1" customWidth="1"/>
    <col min="5383" max="5383" width="17.296875" style="327" customWidth="1"/>
    <col min="5384" max="5384" width="3.09765625" style="327" customWidth="1"/>
    <col min="5385" max="5386" width="8.8984375" style="327"/>
    <col min="5387" max="5387" width="9.69921875" style="327" bestFit="1" customWidth="1"/>
    <col min="5388" max="5631" width="8.8984375" style="327"/>
    <col min="5632" max="5632" width="4.3984375" style="327" customWidth="1"/>
    <col min="5633" max="5633" width="32.59765625" style="327" customWidth="1"/>
    <col min="5634" max="5634" width="41.296875" style="327" bestFit="1" customWidth="1"/>
    <col min="5635" max="5635" width="14.59765625" style="327" bestFit="1" customWidth="1"/>
    <col min="5636" max="5636" width="12.09765625" style="327" bestFit="1" customWidth="1"/>
    <col min="5637" max="5637" width="14.59765625" style="327" bestFit="1" customWidth="1"/>
    <col min="5638" max="5638" width="10.59765625" style="327" bestFit="1" customWidth="1"/>
    <col min="5639" max="5639" width="17.296875" style="327" customWidth="1"/>
    <col min="5640" max="5640" width="3.09765625" style="327" customWidth="1"/>
    <col min="5641" max="5642" width="8.8984375" style="327"/>
    <col min="5643" max="5643" width="9.69921875" style="327" bestFit="1" customWidth="1"/>
    <col min="5644" max="5887" width="8.8984375" style="327"/>
    <col min="5888" max="5888" width="4.3984375" style="327" customWidth="1"/>
    <col min="5889" max="5889" width="32.59765625" style="327" customWidth="1"/>
    <col min="5890" max="5890" width="41.296875" style="327" bestFit="1" customWidth="1"/>
    <col min="5891" max="5891" width="14.59765625" style="327" bestFit="1" customWidth="1"/>
    <col min="5892" max="5892" width="12.09765625" style="327" bestFit="1" customWidth="1"/>
    <col min="5893" max="5893" width="14.59765625" style="327" bestFit="1" customWidth="1"/>
    <col min="5894" max="5894" width="10.59765625" style="327" bestFit="1" customWidth="1"/>
    <col min="5895" max="5895" width="17.296875" style="327" customWidth="1"/>
    <col min="5896" max="5896" width="3.09765625" style="327" customWidth="1"/>
    <col min="5897" max="5898" width="8.8984375" style="327"/>
    <col min="5899" max="5899" width="9.69921875" style="327" bestFit="1" customWidth="1"/>
    <col min="5900" max="6143" width="8.8984375" style="327"/>
    <col min="6144" max="6144" width="4.3984375" style="327" customWidth="1"/>
    <col min="6145" max="6145" width="32.59765625" style="327" customWidth="1"/>
    <col min="6146" max="6146" width="41.296875" style="327" bestFit="1" customWidth="1"/>
    <col min="6147" max="6147" width="14.59765625" style="327" bestFit="1" customWidth="1"/>
    <col min="6148" max="6148" width="12.09765625" style="327" bestFit="1" customWidth="1"/>
    <col min="6149" max="6149" width="14.59765625" style="327" bestFit="1" customWidth="1"/>
    <col min="6150" max="6150" width="10.59765625" style="327" bestFit="1" customWidth="1"/>
    <col min="6151" max="6151" width="17.296875" style="327" customWidth="1"/>
    <col min="6152" max="6152" width="3.09765625" style="327" customWidth="1"/>
    <col min="6153" max="6154" width="8.8984375" style="327"/>
    <col min="6155" max="6155" width="9.69921875" style="327" bestFit="1" customWidth="1"/>
    <col min="6156" max="6399" width="8.8984375" style="327"/>
    <col min="6400" max="6400" width="4.3984375" style="327" customWidth="1"/>
    <col min="6401" max="6401" width="32.59765625" style="327" customWidth="1"/>
    <col min="6402" max="6402" width="41.296875" style="327" bestFit="1" customWidth="1"/>
    <col min="6403" max="6403" width="14.59765625" style="327" bestFit="1" customWidth="1"/>
    <col min="6404" max="6404" width="12.09765625" style="327" bestFit="1" customWidth="1"/>
    <col min="6405" max="6405" width="14.59765625" style="327" bestFit="1" customWidth="1"/>
    <col min="6406" max="6406" width="10.59765625" style="327" bestFit="1" customWidth="1"/>
    <col min="6407" max="6407" width="17.296875" style="327" customWidth="1"/>
    <col min="6408" max="6408" width="3.09765625" style="327" customWidth="1"/>
    <col min="6409" max="6410" width="8.8984375" style="327"/>
    <col min="6411" max="6411" width="9.69921875" style="327" bestFit="1" customWidth="1"/>
    <col min="6412" max="6655" width="8.8984375" style="327"/>
    <col min="6656" max="6656" width="4.3984375" style="327" customWidth="1"/>
    <col min="6657" max="6657" width="32.59765625" style="327" customWidth="1"/>
    <col min="6658" max="6658" width="41.296875" style="327" bestFit="1" customWidth="1"/>
    <col min="6659" max="6659" width="14.59765625" style="327" bestFit="1" customWidth="1"/>
    <col min="6660" max="6660" width="12.09765625" style="327" bestFit="1" customWidth="1"/>
    <col min="6661" max="6661" width="14.59765625" style="327" bestFit="1" customWidth="1"/>
    <col min="6662" max="6662" width="10.59765625" style="327" bestFit="1" customWidth="1"/>
    <col min="6663" max="6663" width="17.296875" style="327" customWidth="1"/>
    <col min="6664" max="6664" width="3.09765625" style="327" customWidth="1"/>
    <col min="6665" max="6666" width="8.8984375" style="327"/>
    <col min="6667" max="6667" width="9.69921875" style="327" bestFit="1" customWidth="1"/>
    <col min="6668" max="6911" width="8.8984375" style="327"/>
    <col min="6912" max="6912" width="4.3984375" style="327" customWidth="1"/>
    <col min="6913" max="6913" width="32.59765625" style="327" customWidth="1"/>
    <col min="6914" max="6914" width="41.296875" style="327" bestFit="1" customWidth="1"/>
    <col min="6915" max="6915" width="14.59765625" style="327" bestFit="1" customWidth="1"/>
    <col min="6916" max="6916" width="12.09765625" style="327" bestFit="1" customWidth="1"/>
    <col min="6917" max="6917" width="14.59765625" style="327" bestFit="1" customWidth="1"/>
    <col min="6918" max="6918" width="10.59765625" style="327" bestFit="1" customWidth="1"/>
    <col min="6919" max="6919" width="17.296875" style="327" customWidth="1"/>
    <col min="6920" max="6920" width="3.09765625" style="327" customWidth="1"/>
    <col min="6921" max="6922" width="8.8984375" style="327"/>
    <col min="6923" max="6923" width="9.69921875" style="327" bestFit="1" customWidth="1"/>
    <col min="6924" max="7167" width="8.8984375" style="327"/>
    <col min="7168" max="7168" width="4.3984375" style="327" customWidth="1"/>
    <col min="7169" max="7169" width="32.59765625" style="327" customWidth="1"/>
    <col min="7170" max="7170" width="41.296875" style="327" bestFit="1" customWidth="1"/>
    <col min="7171" max="7171" width="14.59765625" style="327" bestFit="1" customWidth="1"/>
    <col min="7172" max="7172" width="12.09765625" style="327" bestFit="1" customWidth="1"/>
    <col min="7173" max="7173" width="14.59765625" style="327" bestFit="1" customWidth="1"/>
    <col min="7174" max="7174" width="10.59765625" style="327" bestFit="1" customWidth="1"/>
    <col min="7175" max="7175" width="17.296875" style="327" customWidth="1"/>
    <col min="7176" max="7176" width="3.09765625" style="327" customWidth="1"/>
    <col min="7177" max="7178" width="8.8984375" style="327"/>
    <col min="7179" max="7179" width="9.69921875" style="327" bestFit="1" customWidth="1"/>
    <col min="7180" max="7423" width="8.8984375" style="327"/>
    <col min="7424" max="7424" width="4.3984375" style="327" customWidth="1"/>
    <col min="7425" max="7425" width="32.59765625" style="327" customWidth="1"/>
    <col min="7426" max="7426" width="41.296875" style="327" bestFit="1" customWidth="1"/>
    <col min="7427" max="7427" width="14.59765625" style="327" bestFit="1" customWidth="1"/>
    <col min="7428" max="7428" width="12.09765625" style="327" bestFit="1" customWidth="1"/>
    <col min="7429" max="7429" width="14.59765625" style="327" bestFit="1" customWidth="1"/>
    <col min="7430" max="7430" width="10.59765625" style="327" bestFit="1" customWidth="1"/>
    <col min="7431" max="7431" width="17.296875" style="327" customWidth="1"/>
    <col min="7432" max="7432" width="3.09765625" style="327" customWidth="1"/>
    <col min="7433" max="7434" width="8.8984375" style="327"/>
    <col min="7435" max="7435" width="9.69921875" style="327" bestFit="1" customWidth="1"/>
    <col min="7436" max="7679" width="8.8984375" style="327"/>
    <col min="7680" max="7680" width="4.3984375" style="327" customWidth="1"/>
    <col min="7681" max="7681" width="32.59765625" style="327" customWidth="1"/>
    <col min="7682" max="7682" width="41.296875" style="327" bestFit="1" customWidth="1"/>
    <col min="7683" max="7683" width="14.59765625" style="327" bestFit="1" customWidth="1"/>
    <col min="7684" max="7684" width="12.09765625" style="327" bestFit="1" customWidth="1"/>
    <col min="7685" max="7685" width="14.59765625" style="327" bestFit="1" customWidth="1"/>
    <col min="7686" max="7686" width="10.59765625" style="327" bestFit="1" customWidth="1"/>
    <col min="7687" max="7687" width="17.296875" style="327" customWidth="1"/>
    <col min="7688" max="7688" width="3.09765625" style="327" customWidth="1"/>
    <col min="7689" max="7690" width="8.8984375" style="327"/>
    <col min="7691" max="7691" width="9.69921875" style="327" bestFit="1" customWidth="1"/>
    <col min="7692" max="7935" width="8.8984375" style="327"/>
    <col min="7936" max="7936" width="4.3984375" style="327" customWidth="1"/>
    <col min="7937" max="7937" width="32.59765625" style="327" customWidth="1"/>
    <col min="7938" max="7938" width="41.296875" style="327" bestFit="1" customWidth="1"/>
    <col min="7939" max="7939" width="14.59765625" style="327" bestFit="1" customWidth="1"/>
    <col min="7940" max="7940" width="12.09765625" style="327" bestFit="1" customWidth="1"/>
    <col min="7941" max="7941" width="14.59765625" style="327" bestFit="1" customWidth="1"/>
    <col min="7942" max="7942" width="10.59765625" style="327" bestFit="1" customWidth="1"/>
    <col min="7943" max="7943" width="17.296875" style="327" customWidth="1"/>
    <col min="7944" max="7944" width="3.09765625" style="327" customWidth="1"/>
    <col min="7945" max="7946" width="8.8984375" style="327"/>
    <col min="7947" max="7947" width="9.69921875" style="327" bestFit="1" customWidth="1"/>
    <col min="7948" max="8191" width="8.8984375" style="327"/>
    <col min="8192" max="8192" width="4.3984375" style="327" customWidth="1"/>
    <col min="8193" max="8193" width="32.59765625" style="327" customWidth="1"/>
    <col min="8194" max="8194" width="41.296875" style="327" bestFit="1" customWidth="1"/>
    <col min="8195" max="8195" width="14.59765625" style="327" bestFit="1" customWidth="1"/>
    <col min="8196" max="8196" width="12.09765625" style="327" bestFit="1" customWidth="1"/>
    <col min="8197" max="8197" width="14.59765625" style="327" bestFit="1" customWidth="1"/>
    <col min="8198" max="8198" width="10.59765625" style="327" bestFit="1" customWidth="1"/>
    <col min="8199" max="8199" width="17.296875" style="327" customWidth="1"/>
    <col min="8200" max="8200" width="3.09765625" style="327" customWidth="1"/>
    <col min="8201" max="8202" width="8.8984375" style="327"/>
    <col min="8203" max="8203" width="9.69921875" style="327" bestFit="1" customWidth="1"/>
    <col min="8204" max="8447" width="8.8984375" style="327"/>
    <col min="8448" max="8448" width="4.3984375" style="327" customWidth="1"/>
    <col min="8449" max="8449" width="32.59765625" style="327" customWidth="1"/>
    <col min="8450" max="8450" width="41.296875" style="327" bestFit="1" customWidth="1"/>
    <col min="8451" max="8451" width="14.59765625" style="327" bestFit="1" customWidth="1"/>
    <col min="8452" max="8452" width="12.09765625" style="327" bestFit="1" customWidth="1"/>
    <col min="8453" max="8453" width="14.59765625" style="327" bestFit="1" customWidth="1"/>
    <col min="8454" max="8454" width="10.59765625" style="327" bestFit="1" customWidth="1"/>
    <col min="8455" max="8455" width="17.296875" style="327" customWidth="1"/>
    <col min="8456" max="8456" width="3.09765625" style="327" customWidth="1"/>
    <col min="8457" max="8458" width="8.8984375" style="327"/>
    <col min="8459" max="8459" width="9.69921875" style="327" bestFit="1" customWidth="1"/>
    <col min="8460" max="8703" width="8.8984375" style="327"/>
    <col min="8704" max="8704" width="4.3984375" style="327" customWidth="1"/>
    <col min="8705" max="8705" width="32.59765625" style="327" customWidth="1"/>
    <col min="8706" max="8706" width="41.296875" style="327" bestFit="1" customWidth="1"/>
    <col min="8707" max="8707" width="14.59765625" style="327" bestFit="1" customWidth="1"/>
    <col min="8708" max="8708" width="12.09765625" style="327" bestFit="1" customWidth="1"/>
    <col min="8709" max="8709" width="14.59765625" style="327" bestFit="1" customWidth="1"/>
    <col min="8710" max="8710" width="10.59765625" style="327" bestFit="1" customWidth="1"/>
    <col min="8711" max="8711" width="17.296875" style="327" customWidth="1"/>
    <col min="8712" max="8712" width="3.09765625" style="327" customWidth="1"/>
    <col min="8713" max="8714" width="8.8984375" style="327"/>
    <col min="8715" max="8715" width="9.69921875" style="327" bestFit="1" customWidth="1"/>
    <col min="8716" max="8959" width="8.8984375" style="327"/>
    <col min="8960" max="8960" width="4.3984375" style="327" customWidth="1"/>
    <col min="8961" max="8961" width="32.59765625" style="327" customWidth="1"/>
    <col min="8962" max="8962" width="41.296875" style="327" bestFit="1" customWidth="1"/>
    <col min="8963" max="8963" width="14.59765625" style="327" bestFit="1" customWidth="1"/>
    <col min="8964" max="8964" width="12.09765625" style="327" bestFit="1" customWidth="1"/>
    <col min="8965" max="8965" width="14.59765625" style="327" bestFit="1" customWidth="1"/>
    <col min="8966" max="8966" width="10.59765625" style="327" bestFit="1" customWidth="1"/>
    <col min="8967" max="8967" width="17.296875" style="327" customWidth="1"/>
    <col min="8968" max="8968" width="3.09765625" style="327" customWidth="1"/>
    <col min="8969" max="8970" width="8.8984375" style="327"/>
    <col min="8971" max="8971" width="9.69921875" style="327" bestFit="1" customWidth="1"/>
    <col min="8972" max="9215" width="8.8984375" style="327"/>
    <col min="9216" max="9216" width="4.3984375" style="327" customWidth="1"/>
    <col min="9217" max="9217" width="32.59765625" style="327" customWidth="1"/>
    <col min="9218" max="9218" width="41.296875" style="327" bestFit="1" customWidth="1"/>
    <col min="9219" max="9219" width="14.59765625" style="327" bestFit="1" customWidth="1"/>
    <col min="9220" max="9220" width="12.09765625" style="327" bestFit="1" customWidth="1"/>
    <col min="9221" max="9221" width="14.59765625" style="327" bestFit="1" customWidth="1"/>
    <col min="9222" max="9222" width="10.59765625" style="327" bestFit="1" customWidth="1"/>
    <col min="9223" max="9223" width="17.296875" style="327" customWidth="1"/>
    <col min="9224" max="9224" width="3.09765625" style="327" customWidth="1"/>
    <col min="9225" max="9226" width="8.8984375" style="327"/>
    <col min="9227" max="9227" width="9.69921875" style="327" bestFit="1" customWidth="1"/>
    <col min="9228" max="9471" width="8.8984375" style="327"/>
    <col min="9472" max="9472" width="4.3984375" style="327" customWidth="1"/>
    <col min="9473" max="9473" width="32.59765625" style="327" customWidth="1"/>
    <col min="9474" max="9474" width="41.296875" style="327" bestFit="1" customWidth="1"/>
    <col min="9475" max="9475" width="14.59765625" style="327" bestFit="1" customWidth="1"/>
    <col min="9476" max="9476" width="12.09765625" style="327" bestFit="1" customWidth="1"/>
    <col min="9477" max="9477" width="14.59765625" style="327" bestFit="1" customWidth="1"/>
    <col min="9478" max="9478" width="10.59765625" style="327" bestFit="1" customWidth="1"/>
    <col min="9479" max="9479" width="17.296875" style="327" customWidth="1"/>
    <col min="9480" max="9480" width="3.09765625" style="327" customWidth="1"/>
    <col min="9481" max="9482" width="8.8984375" style="327"/>
    <col min="9483" max="9483" width="9.69921875" style="327" bestFit="1" customWidth="1"/>
    <col min="9484" max="9727" width="8.8984375" style="327"/>
    <col min="9728" max="9728" width="4.3984375" style="327" customWidth="1"/>
    <col min="9729" max="9729" width="32.59765625" style="327" customWidth="1"/>
    <col min="9730" max="9730" width="41.296875" style="327" bestFit="1" customWidth="1"/>
    <col min="9731" max="9731" width="14.59765625" style="327" bestFit="1" customWidth="1"/>
    <col min="9732" max="9732" width="12.09765625" style="327" bestFit="1" customWidth="1"/>
    <col min="9733" max="9733" width="14.59765625" style="327" bestFit="1" customWidth="1"/>
    <col min="9734" max="9734" width="10.59765625" style="327" bestFit="1" customWidth="1"/>
    <col min="9735" max="9735" width="17.296875" style="327" customWidth="1"/>
    <col min="9736" max="9736" width="3.09765625" style="327" customWidth="1"/>
    <col min="9737" max="9738" width="8.8984375" style="327"/>
    <col min="9739" max="9739" width="9.69921875" style="327" bestFit="1" customWidth="1"/>
    <col min="9740" max="9983" width="8.8984375" style="327"/>
    <col min="9984" max="9984" width="4.3984375" style="327" customWidth="1"/>
    <col min="9985" max="9985" width="32.59765625" style="327" customWidth="1"/>
    <col min="9986" max="9986" width="41.296875" style="327" bestFit="1" customWidth="1"/>
    <col min="9987" max="9987" width="14.59765625" style="327" bestFit="1" customWidth="1"/>
    <col min="9988" max="9988" width="12.09765625" style="327" bestFit="1" customWidth="1"/>
    <col min="9989" max="9989" width="14.59765625" style="327" bestFit="1" customWidth="1"/>
    <col min="9990" max="9990" width="10.59765625" style="327" bestFit="1" customWidth="1"/>
    <col min="9991" max="9991" width="17.296875" style="327" customWidth="1"/>
    <col min="9992" max="9992" width="3.09765625" style="327" customWidth="1"/>
    <col min="9993" max="9994" width="8.8984375" style="327"/>
    <col min="9995" max="9995" width="9.69921875" style="327" bestFit="1" customWidth="1"/>
    <col min="9996" max="10239" width="8.8984375" style="327"/>
    <col min="10240" max="10240" width="4.3984375" style="327" customWidth="1"/>
    <col min="10241" max="10241" width="32.59765625" style="327" customWidth="1"/>
    <col min="10242" max="10242" width="41.296875" style="327" bestFit="1" customWidth="1"/>
    <col min="10243" max="10243" width="14.59765625" style="327" bestFit="1" customWidth="1"/>
    <col min="10244" max="10244" width="12.09765625" style="327" bestFit="1" customWidth="1"/>
    <col min="10245" max="10245" width="14.59765625" style="327" bestFit="1" customWidth="1"/>
    <col min="10246" max="10246" width="10.59765625" style="327" bestFit="1" customWidth="1"/>
    <col min="10247" max="10247" width="17.296875" style="327" customWidth="1"/>
    <col min="10248" max="10248" width="3.09765625" style="327" customWidth="1"/>
    <col min="10249" max="10250" width="8.8984375" style="327"/>
    <col min="10251" max="10251" width="9.69921875" style="327" bestFit="1" customWidth="1"/>
    <col min="10252" max="10495" width="8.8984375" style="327"/>
    <col min="10496" max="10496" width="4.3984375" style="327" customWidth="1"/>
    <col min="10497" max="10497" width="32.59765625" style="327" customWidth="1"/>
    <col min="10498" max="10498" width="41.296875" style="327" bestFit="1" customWidth="1"/>
    <col min="10499" max="10499" width="14.59765625" style="327" bestFit="1" customWidth="1"/>
    <col min="10500" max="10500" width="12.09765625" style="327" bestFit="1" customWidth="1"/>
    <col min="10501" max="10501" width="14.59765625" style="327" bestFit="1" customWidth="1"/>
    <col min="10502" max="10502" width="10.59765625" style="327" bestFit="1" customWidth="1"/>
    <col min="10503" max="10503" width="17.296875" style="327" customWidth="1"/>
    <col min="10504" max="10504" width="3.09765625" style="327" customWidth="1"/>
    <col min="10505" max="10506" width="8.8984375" style="327"/>
    <col min="10507" max="10507" width="9.69921875" style="327" bestFit="1" customWidth="1"/>
    <col min="10508" max="10751" width="8.8984375" style="327"/>
    <col min="10752" max="10752" width="4.3984375" style="327" customWidth="1"/>
    <col min="10753" max="10753" width="32.59765625" style="327" customWidth="1"/>
    <col min="10754" max="10754" width="41.296875" style="327" bestFit="1" customWidth="1"/>
    <col min="10755" max="10755" width="14.59765625" style="327" bestFit="1" customWidth="1"/>
    <col min="10756" max="10756" width="12.09765625" style="327" bestFit="1" customWidth="1"/>
    <col min="10757" max="10757" width="14.59765625" style="327" bestFit="1" customWidth="1"/>
    <col min="10758" max="10758" width="10.59765625" style="327" bestFit="1" customWidth="1"/>
    <col min="10759" max="10759" width="17.296875" style="327" customWidth="1"/>
    <col min="10760" max="10760" width="3.09765625" style="327" customWidth="1"/>
    <col min="10761" max="10762" width="8.8984375" style="327"/>
    <col min="10763" max="10763" width="9.69921875" style="327" bestFit="1" customWidth="1"/>
    <col min="10764" max="11007" width="8.8984375" style="327"/>
    <col min="11008" max="11008" width="4.3984375" style="327" customWidth="1"/>
    <col min="11009" max="11009" width="32.59765625" style="327" customWidth="1"/>
    <col min="11010" max="11010" width="41.296875" style="327" bestFit="1" customWidth="1"/>
    <col min="11011" max="11011" width="14.59765625" style="327" bestFit="1" customWidth="1"/>
    <col min="11012" max="11012" width="12.09765625" style="327" bestFit="1" customWidth="1"/>
    <col min="11013" max="11013" width="14.59765625" style="327" bestFit="1" customWidth="1"/>
    <col min="11014" max="11014" width="10.59765625" style="327" bestFit="1" customWidth="1"/>
    <col min="11015" max="11015" width="17.296875" style="327" customWidth="1"/>
    <col min="11016" max="11016" width="3.09765625" style="327" customWidth="1"/>
    <col min="11017" max="11018" width="8.8984375" style="327"/>
    <col min="11019" max="11019" width="9.69921875" style="327" bestFit="1" customWidth="1"/>
    <col min="11020" max="11263" width="8.8984375" style="327"/>
    <col min="11264" max="11264" width="4.3984375" style="327" customWidth="1"/>
    <col min="11265" max="11265" width="32.59765625" style="327" customWidth="1"/>
    <col min="11266" max="11266" width="41.296875" style="327" bestFit="1" customWidth="1"/>
    <col min="11267" max="11267" width="14.59765625" style="327" bestFit="1" customWidth="1"/>
    <col min="11268" max="11268" width="12.09765625" style="327" bestFit="1" customWidth="1"/>
    <col min="11269" max="11269" width="14.59765625" style="327" bestFit="1" customWidth="1"/>
    <col min="11270" max="11270" width="10.59765625" style="327" bestFit="1" customWidth="1"/>
    <col min="11271" max="11271" width="17.296875" style="327" customWidth="1"/>
    <col min="11272" max="11272" width="3.09765625" style="327" customWidth="1"/>
    <col min="11273" max="11274" width="8.8984375" style="327"/>
    <col min="11275" max="11275" width="9.69921875" style="327" bestFit="1" customWidth="1"/>
    <col min="11276" max="11519" width="8.8984375" style="327"/>
    <col min="11520" max="11520" width="4.3984375" style="327" customWidth="1"/>
    <col min="11521" max="11521" width="32.59765625" style="327" customWidth="1"/>
    <col min="11522" max="11522" width="41.296875" style="327" bestFit="1" customWidth="1"/>
    <col min="11523" max="11523" width="14.59765625" style="327" bestFit="1" customWidth="1"/>
    <col min="11524" max="11524" width="12.09765625" style="327" bestFit="1" customWidth="1"/>
    <col min="11525" max="11525" width="14.59765625" style="327" bestFit="1" customWidth="1"/>
    <col min="11526" max="11526" width="10.59765625" style="327" bestFit="1" customWidth="1"/>
    <col min="11527" max="11527" width="17.296875" style="327" customWidth="1"/>
    <col min="11528" max="11528" width="3.09765625" style="327" customWidth="1"/>
    <col min="11529" max="11530" width="8.8984375" style="327"/>
    <col min="11531" max="11531" width="9.69921875" style="327" bestFit="1" customWidth="1"/>
    <col min="11532" max="11775" width="8.8984375" style="327"/>
    <col min="11776" max="11776" width="4.3984375" style="327" customWidth="1"/>
    <col min="11777" max="11777" width="32.59765625" style="327" customWidth="1"/>
    <col min="11778" max="11778" width="41.296875" style="327" bestFit="1" customWidth="1"/>
    <col min="11779" max="11779" width="14.59765625" style="327" bestFit="1" customWidth="1"/>
    <col min="11780" max="11780" width="12.09765625" style="327" bestFit="1" customWidth="1"/>
    <col min="11781" max="11781" width="14.59765625" style="327" bestFit="1" customWidth="1"/>
    <col min="11782" max="11782" width="10.59765625" style="327" bestFit="1" customWidth="1"/>
    <col min="11783" max="11783" width="17.296875" style="327" customWidth="1"/>
    <col min="11784" max="11784" width="3.09765625" style="327" customWidth="1"/>
    <col min="11785" max="11786" width="8.8984375" style="327"/>
    <col min="11787" max="11787" width="9.69921875" style="327" bestFit="1" customWidth="1"/>
    <col min="11788" max="12031" width="8.8984375" style="327"/>
    <col min="12032" max="12032" width="4.3984375" style="327" customWidth="1"/>
    <col min="12033" max="12033" width="32.59765625" style="327" customWidth="1"/>
    <col min="12034" max="12034" width="41.296875" style="327" bestFit="1" customWidth="1"/>
    <col min="12035" max="12035" width="14.59765625" style="327" bestFit="1" customWidth="1"/>
    <col min="12036" max="12036" width="12.09765625" style="327" bestFit="1" customWidth="1"/>
    <col min="12037" max="12037" width="14.59765625" style="327" bestFit="1" customWidth="1"/>
    <col min="12038" max="12038" width="10.59765625" style="327" bestFit="1" customWidth="1"/>
    <col min="12039" max="12039" width="17.296875" style="327" customWidth="1"/>
    <col min="12040" max="12040" width="3.09765625" style="327" customWidth="1"/>
    <col min="12041" max="12042" width="8.8984375" style="327"/>
    <col min="12043" max="12043" width="9.69921875" style="327" bestFit="1" customWidth="1"/>
    <col min="12044" max="12287" width="8.8984375" style="327"/>
    <col min="12288" max="12288" width="4.3984375" style="327" customWidth="1"/>
    <col min="12289" max="12289" width="32.59765625" style="327" customWidth="1"/>
    <col min="12290" max="12290" width="41.296875" style="327" bestFit="1" customWidth="1"/>
    <col min="12291" max="12291" width="14.59765625" style="327" bestFit="1" customWidth="1"/>
    <col min="12292" max="12292" width="12.09765625" style="327" bestFit="1" customWidth="1"/>
    <col min="12293" max="12293" width="14.59765625" style="327" bestFit="1" customWidth="1"/>
    <col min="12294" max="12294" width="10.59765625" style="327" bestFit="1" customWidth="1"/>
    <col min="12295" max="12295" width="17.296875" style="327" customWidth="1"/>
    <col min="12296" max="12296" width="3.09765625" style="327" customWidth="1"/>
    <col min="12297" max="12298" width="8.8984375" style="327"/>
    <col min="12299" max="12299" width="9.69921875" style="327" bestFit="1" customWidth="1"/>
    <col min="12300" max="12543" width="8.8984375" style="327"/>
    <col min="12544" max="12544" width="4.3984375" style="327" customWidth="1"/>
    <col min="12545" max="12545" width="32.59765625" style="327" customWidth="1"/>
    <col min="12546" max="12546" width="41.296875" style="327" bestFit="1" customWidth="1"/>
    <col min="12547" max="12547" width="14.59765625" style="327" bestFit="1" customWidth="1"/>
    <col min="12548" max="12548" width="12.09765625" style="327" bestFit="1" customWidth="1"/>
    <col min="12549" max="12549" width="14.59765625" style="327" bestFit="1" customWidth="1"/>
    <col min="12550" max="12550" width="10.59765625" style="327" bestFit="1" customWidth="1"/>
    <col min="12551" max="12551" width="17.296875" style="327" customWidth="1"/>
    <col min="12552" max="12552" width="3.09765625" style="327" customWidth="1"/>
    <col min="12553" max="12554" width="8.8984375" style="327"/>
    <col min="12555" max="12555" width="9.69921875" style="327" bestFit="1" customWidth="1"/>
    <col min="12556" max="12799" width="8.8984375" style="327"/>
    <col min="12800" max="12800" width="4.3984375" style="327" customWidth="1"/>
    <col min="12801" max="12801" width="32.59765625" style="327" customWidth="1"/>
    <col min="12802" max="12802" width="41.296875" style="327" bestFit="1" customWidth="1"/>
    <col min="12803" max="12803" width="14.59765625" style="327" bestFit="1" customWidth="1"/>
    <col min="12804" max="12804" width="12.09765625" style="327" bestFit="1" customWidth="1"/>
    <col min="12805" max="12805" width="14.59765625" style="327" bestFit="1" customWidth="1"/>
    <col min="12806" max="12806" width="10.59765625" style="327" bestFit="1" customWidth="1"/>
    <col min="12807" max="12807" width="17.296875" style="327" customWidth="1"/>
    <col min="12808" max="12808" width="3.09765625" style="327" customWidth="1"/>
    <col min="12809" max="12810" width="8.8984375" style="327"/>
    <col min="12811" max="12811" width="9.69921875" style="327" bestFit="1" customWidth="1"/>
    <col min="12812" max="13055" width="8.8984375" style="327"/>
    <col min="13056" max="13056" width="4.3984375" style="327" customWidth="1"/>
    <col min="13057" max="13057" width="32.59765625" style="327" customWidth="1"/>
    <col min="13058" max="13058" width="41.296875" style="327" bestFit="1" customWidth="1"/>
    <col min="13059" max="13059" width="14.59765625" style="327" bestFit="1" customWidth="1"/>
    <col min="13060" max="13060" width="12.09765625" style="327" bestFit="1" customWidth="1"/>
    <col min="13061" max="13061" width="14.59765625" style="327" bestFit="1" customWidth="1"/>
    <col min="13062" max="13062" width="10.59765625" style="327" bestFit="1" customWidth="1"/>
    <col min="13063" max="13063" width="17.296875" style="327" customWidth="1"/>
    <col min="13064" max="13064" width="3.09765625" style="327" customWidth="1"/>
    <col min="13065" max="13066" width="8.8984375" style="327"/>
    <col min="13067" max="13067" width="9.69921875" style="327" bestFit="1" customWidth="1"/>
    <col min="13068" max="13311" width="8.8984375" style="327"/>
    <col min="13312" max="13312" width="4.3984375" style="327" customWidth="1"/>
    <col min="13313" max="13313" width="32.59765625" style="327" customWidth="1"/>
    <col min="13314" max="13314" width="41.296875" style="327" bestFit="1" customWidth="1"/>
    <col min="13315" max="13315" width="14.59765625" style="327" bestFit="1" customWidth="1"/>
    <col min="13316" max="13316" width="12.09765625" style="327" bestFit="1" customWidth="1"/>
    <col min="13317" max="13317" width="14.59765625" style="327" bestFit="1" customWidth="1"/>
    <col min="13318" max="13318" width="10.59765625" style="327" bestFit="1" customWidth="1"/>
    <col min="13319" max="13319" width="17.296875" style="327" customWidth="1"/>
    <col min="13320" max="13320" width="3.09765625" style="327" customWidth="1"/>
    <col min="13321" max="13322" width="8.8984375" style="327"/>
    <col min="13323" max="13323" width="9.69921875" style="327" bestFit="1" customWidth="1"/>
    <col min="13324" max="13567" width="8.8984375" style="327"/>
    <col min="13568" max="13568" width="4.3984375" style="327" customWidth="1"/>
    <col min="13569" max="13569" width="32.59765625" style="327" customWidth="1"/>
    <col min="13570" max="13570" width="41.296875" style="327" bestFit="1" customWidth="1"/>
    <col min="13571" max="13571" width="14.59765625" style="327" bestFit="1" customWidth="1"/>
    <col min="13572" max="13572" width="12.09765625" style="327" bestFit="1" customWidth="1"/>
    <col min="13573" max="13573" width="14.59765625" style="327" bestFit="1" customWidth="1"/>
    <col min="13574" max="13574" width="10.59765625" style="327" bestFit="1" customWidth="1"/>
    <col min="13575" max="13575" width="17.296875" style="327" customWidth="1"/>
    <col min="13576" max="13576" width="3.09765625" style="327" customWidth="1"/>
    <col min="13577" max="13578" width="8.8984375" style="327"/>
    <col min="13579" max="13579" width="9.69921875" style="327" bestFit="1" customWidth="1"/>
    <col min="13580" max="13823" width="8.8984375" style="327"/>
    <col min="13824" max="13824" width="4.3984375" style="327" customWidth="1"/>
    <col min="13825" max="13825" width="32.59765625" style="327" customWidth="1"/>
    <col min="13826" max="13826" width="41.296875" style="327" bestFit="1" customWidth="1"/>
    <col min="13827" max="13827" width="14.59765625" style="327" bestFit="1" customWidth="1"/>
    <col min="13828" max="13828" width="12.09765625" style="327" bestFit="1" customWidth="1"/>
    <col min="13829" max="13829" width="14.59765625" style="327" bestFit="1" customWidth="1"/>
    <col min="13830" max="13830" width="10.59765625" style="327" bestFit="1" customWidth="1"/>
    <col min="13831" max="13831" width="17.296875" style="327" customWidth="1"/>
    <col min="13832" max="13832" width="3.09765625" style="327" customWidth="1"/>
    <col min="13833" max="13834" width="8.8984375" style="327"/>
    <col min="13835" max="13835" width="9.69921875" style="327" bestFit="1" customWidth="1"/>
    <col min="13836" max="14079" width="8.8984375" style="327"/>
    <col min="14080" max="14080" width="4.3984375" style="327" customWidth="1"/>
    <col min="14081" max="14081" width="32.59765625" style="327" customWidth="1"/>
    <col min="14082" max="14082" width="41.296875" style="327" bestFit="1" customWidth="1"/>
    <col min="14083" max="14083" width="14.59765625" style="327" bestFit="1" customWidth="1"/>
    <col min="14084" max="14084" width="12.09765625" style="327" bestFit="1" customWidth="1"/>
    <col min="14085" max="14085" width="14.59765625" style="327" bestFit="1" customWidth="1"/>
    <col min="14086" max="14086" width="10.59765625" style="327" bestFit="1" customWidth="1"/>
    <col min="14087" max="14087" width="17.296875" style="327" customWidth="1"/>
    <col min="14088" max="14088" width="3.09765625" style="327" customWidth="1"/>
    <col min="14089" max="14090" width="8.8984375" style="327"/>
    <col min="14091" max="14091" width="9.69921875" style="327" bestFit="1" customWidth="1"/>
    <col min="14092" max="14335" width="8.8984375" style="327"/>
    <col min="14336" max="14336" width="4.3984375" style="327" customWidth="1"/>
    <col min="14337" max="14337" width="32.59765625" style="327" customWidth="1"/>
    <col min="14338" max="14338" width="41.296875" style="327" bestFit="1" customWidth="1"/>
    <col min="14339" max="14339" width="14.59765625" style="327" bestFit="1" customWidth="1"/>
    <col min="14340" max="14340" width="12.09765625" style="327" bestFit="1" customWidth="1"/>
    <col min="14341" max="14341" width="14.59765625" style="327" bestFit="1" customWidth="1"/>
    <col min="14342" max="14342" width="10.59765625" style="327" bestFit="1" customWidth="1"/>
    <col min="14343" max="14343" width="17.296875" style="327" customWidth="1"/>
    <col min="14344" max="14344" width="3.09765625" style="327" customWidth="1"/>
    <col min="14345" max="14346" width="8.8984375" style="327"/>
    <col min="14347" max="14347" width="9.69921875" style="327" bestFit="1" customWidth="1"/>
    <col min="14348" max="14591" width="8.8984375" style="327"/>
    <col min="14592" max="14592" width="4.3984375" style="327" customWidth="1"/>
    <col min="14593" max="14593" width="32.59765625" style="327" customWidth="1"/>
    <col min="14594" max="14594" width="41.296875" style="327" bestFit="1" customWidth="1"/>
    <col min="14595" max="14595" width="14.59765625" style="327" bestFit="1" customWidth="1"/>
    <col min="14596" max="14596" width="12.09765625" style="327" bestFit="1" customWidth="1"/>
    <col min="14597" max="14597" width="14.59765625" style="327" bestFit="1" customWidth="1"/>
    <col min="14598" max="14598" width="10.59765625" style="327" bestFit="1" customWidth="1"/>
    <col min="14599" max="14599" width="17.296875" style="327" customWidth="1"/>
    <col min="14600" max="14600" width="3.09765625" style="327" customWidth="1"/>
    <col min="14601" max="14602" width="8.8984375" style="327"/>
    <col min="14603" max="14603" width="9.69921875" style="327" bestFit="1" customWidth="1"/>
    <col min="14604" max="14847" width="8.8984375" style="327"/>
    <col min="14848" max="14848" width="4.3984375" style="327" customWidth="1"/>
    <col min="14849" max="14849" width="32.59765625" style="327" customWidth="1"/>
    <col min="14850" max="14850" width="41.296875" style="327" bestFit="1" customWidth="1"/>
    <col min="14851" max="14851" width="14.59765625" style="327" bestFit="1" customWidth="1"/>
    <col min="14852" max="14852" width="12.09765625" style="327" bestFit="1" customWidth="1"/>
    <col min="14853" max="14853" width="14.59765625" style="327" bestFit="1" customWidth="1"/>
    <col min="14854" max="14854" width="10.59765625" style="327" bestFit="1" customWidth="1"/>
    <col min="14855" max="14855" width="17.296875" style="327" customWidth="1"/>
    <col min="14856" max="14856" width="3.09765625" style="327" customWidth="1"/>
    <col min="14857" max="14858" width="8.8984375" style="327"/>
    <col min="14859" max="14859" width="9.69921875" style="327" bestFit="1" customWidth="1"/>
    <col min="14860" max="15103" width="8.8984375" style="327"/>
    <col min="15104" max="15104" width="4.3984375" style="327" customWidth="1"/>
    <col min="15105" max="15105" width="32.59765625" style="327" customWidth="1"/>
    <col min="15106" max="15106" width="41.296875" style="327" bestFit="1" customWidth="1"/>
    <col min="15107" max="15107" width="14.59765625" style="327" bestFit="1" customWidth="1"/>
    <col min="15108" max="15108" width="12.09765625" style="327" bestFit="1" customWidth="1"/>
    <col min="15109" max="15109" width="14.59765625" style="327" bestFit="1" customWidth="1"/>
    <col min="15110" max="15110" width="10.59765625" style="327" bestFit="1" customWidth="1"/>
    <col min="15111" max="15111" width="17.296875" style="327" customWidth="1"/>
    <col min="15112" max="15112" width="3.09765625" style="327" customWidth="1"/>
    <col min="15113" max="15114" width="8.8984375" style="327"/>
    <col min="15115" max="15115" width="9.69921875" style="327" bestFit="1" customWidth="1"/>
    <col min="15116" max="15359" width="8.8984375" style="327"/>
    <col min="15360" max="15360" width="4.3984375" style="327" customWidth="1"/>
    <col min="15361" max="15361" width="32.59765625" style="327" customWidth="1"/>
    <col min="15362" max="15362" width="41.296875" style="327" bestFit="1" customWidth="1"/>
    <col min="15363" max="15363" width="14.59765625" style="327" bestFit="1" customWidth="1"/>
    <col min="15364" max="15364" width="12.09765625" style="327" bestFit="1" customWidth="1"/>
    <col min="15365" max="15365" width="14.59765625" style="327" bestFit="1" customWidth="1"/>
    <col min="15366" max="15366" width="10.59765625" style="327" bestFit="1" customWidth="1"/>
    <col min="15367" max="15367" width="17.296875" style="327" customWidth="1"/>
    <col min="15368" max="15368" width="3.09765625" style="327" customWidth="1"/>
    <col min="15369" max="15370" width="8.8984375" style="327"/>
    <col min="15371" max="15371" width="9.69921875" style="327" bestFit="1" customWidth="1"/>
    <col min="15372" max="15615" width="8.8984375" style="327"/>
    <col min="15616" max="15616" width="4.3984375" style="327" customWidth="1"/>
    <col min="15617" max="15617" width="32.59765625" style="327" customWidth="1"/>
    <col min="15618" max="15618" width="41.296875" style="327" bestFit="1" customWidth="1"/>
    <col min="15619" max="15619" width="14.59765625" style="327" bestFit="1" customWidth="1"/>
    <col min="15620" max="15620" width="12.09765625" style="327" bestFit="1" customWidth="1"/>
    <col min="15621" max="15621" width="14.59765625" style="327" bestFit="1" customWidth="1"/>
    <col min="15622" max="15622" width="10.59765625" style="327" bestFit="1" customWidth="1"/>
    <col min="15623" max="15623" width="17.296875" style="327" customWidth="1"/>
    <col min="15624" max="15624" width="3.09765625" style="327" customWidth="1"/>
    <col min="15625" max="15626" width="8.8984375" style="327"/>
    <col min="15627" max="15627" width="9.69921875" style="327" bestFit="1" customWidth="1"/>
    <col min="15628" max="15871" width="8.8984375" style="327"/>
    <col min="15872" max="15872" width="4.3984375" style="327" customWidth="1"/>
    <col min="15873" max="15873" width="32.59765625" style="327" customWidth="1"/>
    <col min="15874" max="15874" width="41.296875" style="327" bestFit="1" customWidth="1"/>
    <col min="15875" max="15875" width="14.59765625" style="327" bestFit="1" customWidth="1"/>
    <col min="15876" max="15876" width="12.09765625" style="327" bestFit="1" customWidth="1"/>
    <col min="15877" max="15877" width="14.59765625" style="327" bestFit="1" customWidth="1"/>
    <col min="15878" max="15878" width="10.59765625" style="327" bestFit="1" customWidth="1"/>
    <col min="15879" max="15879" width="17.296875" style="327" customWidth="1"/>
    <col min="15880" max="15880" width="3.09765625" style="327" customWidth="1"/>
    <col min="15881" max="15882" width="8.8984375" style="327"/>
    <col min="15883" max="15883" width="9.69921875" style="327" bestFit="1" customWidth="1"/>
    <col min="15884" max="16127" width="8.8984375" style="327"/>
    <col min="16128" max="16128" width="4.3984375" style="327" customWidth="1"/>
    <col min="16129" max="16129" width="32.59765625" style="327" customWidth="1"/>
    <col min="16130" max="16130" width="41.296875" style="327" bestFit="1" customWidth="1"/>
    <col min="16131" max="16131" width="14.59765625" style="327" bestFit="1" customWidth="1"/>
    <col min="16132" max="16132" width="12.09765625" style="327" bestFit="1" customWidth="1"/>
    <col min="16133" max="16133" width="14.59765625" style="327" bestFit="1" customWidth="1"/>
    <col min="16134" max="16134" width="10.59765625" style="327" bestFit="1" customWidth="1"/>
    <col min="16135" max="16135" width="17.296875" style="327" customWidth="1"/>
    <col min="16136" max="16136" width="3.09765625" style="327" customWidth="1"/>
    <col min="16137" max="16138" width="8.8984375" style="327"/>
    <col min="16139" max="16139" width="9.69921875" style="327" bestFit="1" customWidth="1"/>
    <col min="16140" max="16384" width="8.8984375" style="327"/>
  </cols>
  <sheetData>
    <row r="1" spans="1:7" ht="18.600000000000001" customHeight="1" x14ac:dyDescent="0.3">
      <c r="A1" s="508" t="s">
        <v>200</v>
      </c>
      <c r="B1" s="508"/>
      <c r="C1" s="508"/>
      <c r="D1" s="508"/>
      <c r="E1" s="508"/>
      <c r="F1" s="508"/>
    </row>
    <row r="2" spans="1:7" ht="15.7" customHeight="1" x14ac:dyDescent="0.3">
      <c r="B2" s="329" t="s">
        <v>1568</v>
      </c>
    </row>
    <row r="3" spans="1:7" ht="15.7" customHeight="1" x14ac:dyDescent="0.3">
      <c r="B3" s="329"/>
    </row>
    <row r="4" spans="1:7" ht="15.7" customHeight="1" x14ac:dyDescent="0.3">
      <c r="B4" s="329"/>
    </row>
    <row r="5" spans="1:7" ht="15" customHeight="1" x14ac:dyDescent="0.3">
      <c r="A5" s="332" t="s">
        <v>1496</v>
      </c>
      <c r="C5" s="333" t="s">
        <v>201</v>
      </c>
      <c r="D5" s="333" t="s">
        <v>202</v>
      </c>
      <c r="E5" s="333" t="s">
        <v>203</v>
      </c>
      <c r="F5" s="375" t="s">
        <v>435</v>
      </c>
    </row>
    <row r="6" spans="1:7" ht="15" customHeight="1" x14ac:dyDescent="0.3">
      <c r="A6" s="332"/>
      <c r="C6" s="333"/>
      <c r="D6" s="333"/>
      <c r="E6" s="333"/>
      <c r="F6" s="375"/>
    </row>
    <row r="7" spans="1:7" ht="14.4" customHeight="1" x14ac:dyDescent="0.3">
      <c r="A7" s="335" t="s">
        <v>1569</v>
      </c>
      <c r="B7" s="327" t="s">
        <v>1570</v>
      </c>
      <c r="C7" s="336">
        <v>540</v>
      </c>
      <c r="D7" s="336">
        <v>108</v>
      </c>
      <c r="E7" s="337">
        <v>648</v>
      </c>
      <c r="F7" s="331">
        <v>203504</v>
      </c>
      <c r="G7" s="338"/>
    </row>
    <row r="8" spans="1:7" ht="12.85" customHeight="1" x14ac:dyDescent="0.3">
      <c r="C8" s="342">
        <f>SUM(C7:C7)</f>
        <v>540</v>
      </c>
      <c r="D8" s="342">
        <f>SUM(D7:D7)</f>
        <v>108</v>
      </c>
      <c r="E8" s="342">
        <f>SUM(E7:E7)</f>
        <v>648</v>
      </c>
    </row>
    <row r="9" spans="1:7" x14ac:dyDescent="0.3">
      <c r="C9" s="341"/>
      <c r="D9" s="341"/>
      <c r="E9" s="341"/>
    </row>
    <row r="10" spans="1:7" x14ac:dyDescent="0.3">
      <c r="A10" s="332" t="s">
        <v>1500</v>
      </c>
      <c r="C10" s="343"/>
      <c r="D10" s="343"/>
      <c r="E10" s="343"/>
      <c r="G10" s="338"/>
    </row>
    <row r="11" spans="1:7" x14ac:dyDescent="0.3">
      <c r="A11" s="327" t="s">
        <v>656</v>
      </c>
      <c r="B11" s="327" t="s">
        <v>655</v>
      </c>
      <c r="C11" s="344">
        <v>89.18</v>
      </c>
      <c r="D11" s="344"/>
      <c r="E11" s="344">
        <v>89.18</v>
      </c>
      <c r="F11" s="331">
        <v>203505</v>
      </c>
      <c r="G11" s="338"/>
    </row>
    <row r="12" spans="1:7" x14ac:dyDescent="0.3">
      <c r="A12" s="327" t="s">
        <v>883</v>
      </c>
      <c r="B12" s="327" t="s">
        <v>1571</v>
      </c>
      <c r="C12" s="344">
        <v>440</v>
      </c>
      <c r="D12" s="344">
        <v>88</v>
      </c>
      <c r="E12" s="344">
        <v>528</v>
      </c>
      <c r="F12" s="331">
        <v>203506</v>
      </c>
      <c r="G12" s="338"/>
    </row>
    <row r="13" spans="1:7" x14ac:dyDescent="0.3">
      <c r="A13" s="327" t="s">
        <v>1572</v>
      </c>
      <c r="B13" s="327" t="s">
        <v>1573</v>
      </c>
      <c r="C13" s="344">
        <v>1468</v>
      </c>
      <c r="D13" s="344">
        <v>293.60000000000002</v>
      </c>
      <c r="E13" s="344">
        <v>1761.6</v>
      </c>
      <c r="F13" s="331">
        <v>203507</v>
      </c>
      <c r="G13" s="338"/>
    </row>
    <row r="14" spans="1:7" x14ac:dyDescent="0.3">
      <c r="A14" s="327" t="s">
        <v>130</v>
      </c>
      <c r="B14" s="327" t="s">
        <v>198</v>
      </c>
      <c r="C14" s="344">
        <v>18.37</v>
      </c>
      <c r="D14" s="344">
        <v>3.67</v>
      </c>
      <c r="E14" s="344">
        <v>22.04</v>
      </c>
      <c r="F14" s="331">
        <v>203508</v>
      </c>
      <c r="G14" s="338"/>
    </row>
    <row r="15" spans="1:7" x14ac:dyDescent="0.3">
      <c r="C15" s="342">
        <f>SUM(C11:C14)</f>
        <v>2015.55</v>
      </c>
      <c r="D15" s="342">
        <f>SUM(D11:D14)</f>
        <v>385.27000000000004</v>
      </c>
      <c r="E15" s="342">
        <f>SUM(E11:E14)</f>
        <v>2400.8199999999997</v>
      </c>
      <c r="G15" s="338"/>
    </row>
    <row r="16" spans="1:7" x14ac:dyDescent="0.3">
      <c r="C16" s="341"/>
      <c r="D16" s="341"/>
      <c r="E16" s="341"/>
    </row>
    <row r="17" spans="1:11" x14ac:dyDescent="0.3">
      <c r="A17" s="332" t="s">
        <v>1502</v>
      </c>
      <c r="C17" s="343"/>
      <c r="D17" s="343"/>
      <c r="E17" s="343"/>
    </row>
    <row r="18" spans="1:11" x14ac:dyDescent="0.3">
      <c r="A18" s="327" t="s">
        <v>415</v>
      </c>
      <c r="B18" s="327" t="s">
        <v>1336</v>
      </c>
      <c r="C18" s="330">
        <v>450.8</v>
      </c>
      <c r="D18" s="330">
        <v>22.54</v>
      </c>
      <c r="E18" s="330">
        <f>SUM(C18:D18)</f>
        <v>473.34000000000003</v>
      </c>
      <c r="F18" s="349">
        <v>203509</v>
      </c>
      <c r="K18" s="343"/>
    </row>
    <row r="19" spans="1:11" x14ac:dyDescent="0.3">
      <c r="A19" s="327" t="s">
        <v>881</v>
      </c>
      <c r="B19" s="327" t="s">
        <v>1574</v>
      </c>
      <c r="C19" s="330">
        <v>10</v>
      </c>
      <c r="D19" s="330">
        <v>2</v>
      </c>
      <c r="E19" s="330">
        <v>12</v>
      </c>
      <c r="F19" s="349" t="s">
        <v>5</v>
      </c>
    </row>
    <row r="20" spans="1:11" x14ac:dyDescent="0.3">
      <c r="A20" s="327" t="s">
        <v>656</v>
      </c>
      <c r="B20" s="327" t="s">
        <v>655</v>
      </c>
      <c r="C20" s="330">
        <v>23.21</v>
      </c>
      <c r="E20" s="330">
        <v>23.21</v>
      </c>
      <c r="F20" s="331">
        <v>203510</v>
      </c>
    </row>
    <row r="21" spans="1:11" x14ac:dyDescent="0.3">
      <c r="A21" s="350"/>
      <c r="B21" s="351"/>
      <c r="C21" s="342">
        <f>SUM(C18:C20)</f>
        <v>484.01</v>
      </c>
      <c r="D21" s="342">
        <f>SUM(D18:D20)</f>
        <v>24.54</v>
      </c>
      <c r="E21" s="342">
        <f>SUM(E18:E20)</f>
        <v>508.55</v>
      </c>
      <c r="F21" s="349"/>
    </row>
    <row r="22" spans="1:11" x14ac:dyDescent="0.3">
      <c r="A22" s="350"/>
      <c r="B22" s="351"/>
      <c r="C22" s="341"/>
      <c r="D22" s="341"/>
      <c r="E22" s="341"/>
      <c r="G22" s="338"/>
    </row>
    <row r="23" spans="1:11" x14ac:dyDescent="0.3">
      <c r="A23" s="332" t="s">
        <v>1512</v>
      </c>
      <c r="C23" s="343"/>
      <c r="D23" s="343"/>
      <c r="E23" s="343"/>
    </row>
    <row r="24" spans="1:11" x14ac:dyDescent="0.3">
      <c r="A24" s="335" t="s">
        <v>634</v>
      </c>
      <c r="B24" s="327" t="s">
        <v>1446</v>
      </c>
      <c r="C24" s="339">
        <v>520</v>
      </c>
      <c r="D24" s="339">
        <v>104</v>
      </c>
      <c r="E24" s="339">
        <v>624</v>
      </c>
      <c r="F24" s="331">
        <v>203511</v>
      </c>
      <c r="G24" s="338"/>
    </row>
    <row r="25" spans="1:11" x14ac:dyDescent="0.3">
      <c r="A25" s="352"/>
      <c r="B25" s="350"/>
      <c r="C25" s="342">
        <f>SUM(C24:C24)</f>
        <v>520</v>
      </c>
      <c r="D25" s="342">
        <f>SUM(D24:D24)</f>
        <v>104</v>
      </c>
      <c r="E25" s="342">
        <f>SUM(E24:E24)</f>
        <v>624</v>
      </c>
      <c r="G25" s="338"/>
    </row>
    <row r="26" spans="1:11" x14ac:dyDescent="0.3">
      <c r="A26" s="352"/>
      <c r="B26" s="350"/>
      <c r="C26" s="341"/>
      <c r="D26" s="341"/>
      <c r="E26" s="341"/>
      <c r="G26" s="338"/>
    </row>
    <row r="27" spans="1:11" x14ac:dyDescent="0.3">
      <c r="A27" s="332" t="s">
        <v>1517</v>
      </c>
      <c r="C27" s="341"/>
      <c r="D27" s="341"/>
      <c r="E27" s="341"/>
      <c r="G27" s="338"/>
    </row>
    <row r="28" spans="1:11" x14ac:dyDescent="0.3">
      <c r="A28" s="327" t="s">
        <v>415</v>
      </c>
      <c r="B28" s="335" t="s">
        <v>1336</v>
      </c>
      <c r="C28" s="341">
        <v>73.92</v>
      </c>
      <c r="D28" s="341">
        <v>3.7</v>
      </c>
      <c r="E28" s="341">
        <v>77.62</v>
      </c>
      <c r="F28" s="331">
        <v>203509</v>
      </c>
      <c r="G28" s="338"/>
    </row>
    <row r="29" spans="1:11" x14ac:dyDescent="0.3">
      <c r="A29" s="332"/>
      <c r="C29" s="342">
        <f>SUM(C28:C28)</f>
        <v>73.92</v>
      </c>
      <c r="D29" s="342">
        <f>SUM(D28:D28)</f>
        <v>3.7</v>
      </c>
      <c r="E29" s="342">
        <f>SUM(E28:E28)</f>
        <v>77.62</v>
      </c>
    </row>
    <row r="30" spans="1:11" x14ac:dyDescent="0.3">
      <c r="A30" s="352"/>
      <c r="B30" s="350"/>
      <c r="C30" s="341"/>
      <c r="D30" s="341"/>
      <c r="E30" s="341"/>
    </row>
    <row r="31" spans="1:11" x14ac:dyDescent="0.3">
      <c r="A31" s="332"/>
      <c r="C31" s="341"/>
      <c r="D31" s="341"/>
      <c r="E31" s="341"/>
      <c r="G31" s="338"/>
    </row>
    <row r="32" spans="1:11" x14ac:dyDescent="0.3">
      <c r="A32" s="332" t="s">
        <v>1560</v>
      </c>
      <c r="C32" s="341"/>
      <c r="D32" s="341"/>
      <c r="E32" s="341"/>
      <c r="G32" s="338"/>
    </row>
    <row r="33" spans="1:7" x14ac:dyDescent="0.3">
      <c r="A33" s="335" t="s">
        <v>415</v>
      </c>
      <c r="B33" s="327" t="s">
        <v>1336</v>
      </c>
      <c r="C33" s="341">
        <v>54.48</v>
      </c>
      <c r="D33" s="341">
        <v>2.72</v>
      </c>
      <c r="E33" s="341">
        <v>57.2</v>
      </c>
      <c r="F33" s="331">
        <v>203509</v>
      </c>
      <c r="G33" s="338"/>
    </row>
    <row r="34" spans="1:7" x14ac:dyDescent="0.3">
      <c r="A34" s="335"/>
      <c r="C34" s="342">
        <f>SUM(C33:C33)</f>
        <v>54.48</v>
      </c>
      <c r="D34" s="342">
        <f>SUM(D33:D33)</f>
        <v>2.72</v>
      </c>
      <c r="E34" s="342">
        <f>SUM(E33:E33)</f>
        <v>57.2</v>
      </c>
    </row>
    <row r="35" spans="1:7" x14ac:dyDescent="0.3">
      <c r="A35" s="335"/>
      <c r="C35" s="341"/>
      <c r="D35" s="341"/>
      <c r="E35" s="341"/>
    </row>
    <row r="36" spans="1:7" x14ac:dyDescent="0.3">
      <c r="A36" s="332" t="s">
        <v>1520</v>
      </c>
      <c r="B36" s="335"/>
      <c r="C36" s="343"/>
      <c r="D36" s="343"/>
      <c r="E36" s="343"/>
      <c r="G36" s="338"/>
    </row>
    <row r="37" spans="1:7" x14ac:dyDescent="0.3">
      <c r="A37" s="335" t="s">
        <v>1094</v>
      </c>
      <c r="B37" s="335" t="s">
        <v>1446</v>
      </c>
      <c r="C37" s="343">
        <v>410</v>
      </c>
      <c r="D37" s="343">
        <v>82</v>
      </c>
      <c r="E37" s="343">
        <v>492</v>
      </c>
      <c r="F37" s="331">
        <v>203511</v>
      </c>
      <c r="G37" s="338"/>
    </row>
    <row r="38" spans="1:7" x14ac:dyDescent="0.3">
      <c r="C38" s="342">
        <f>SUM(C37:C37)</f>
        <v>410</v>
      </c>
      <c r="D38" s="342">
        <f>SUM(D37:D37)</f>
        <v>82</v>
      </c>
      <c r="E38" s="342">
        <f>SUM(E37:E37)</f>
        <v>492</v>
      </c>
    </row>
    <row r="39" spans="1:7" x14ac:dyDescent="0.3">
      <c r="C39" s="341"/>
      <c r="D39" s="341"/>
      <c r="E39" s="341"/>
    </row>
    <row r="40" spans="1:7" x14ac:dyDescent="0.3">
      <c r="A40" s="332" t="s">
        <v>1521</v>
      </c>
      <c r="C40" s="343"/>
      <c r="D40" s="343"/>
      <c r="E40" s="343"/>
      <c r="G40" s="338"/>
    </row>
    <row r="41" spans="1:7" x14ac:dyDescent="0.3">
      <c r="A41" s="335" t="s">
        <v>1575</v>
      </c>
      <c r="B41" s="327" t="s">
        <v>1576</v>
      </c>
      <c r="C41" s="339">
        <v>167.36</v>
      </c>
      <c r="D41" s="339">
        <v>33.47</v>
      </c>
      <c r="E41" s="339">
        <v>200.83</v>
      </c>
      <c r="F41" s="331" t="s">
        <v>52</v>
      </c>
      <c r="G41" s="338"/>
    </row>
    <row r="42" spans="1:7" x14ac:dyDescent="0.3">
      <c r="A42" s="327" t="s">
        <v>415</v>
      </c>
      <c r="B42" s="327" t="s">
        <v>1336</v>
      </c>
      <c r="C42" s="330">
        <v>62.24</v>
      </c>
      <c r="D42" s="330">
        <v>3.11</v>
      </c>
      <c r="E42" s="330">
        <f>SUM(C42:D42)</f>
        <v>65.350000000000009</v>
      </c>
      <c r="F42" s="331">
        <v>203509</v>
      </c>
      <c r="G42" s="338"/>
    </row>
    <row r="43" spans="1:7" x14ac:dyDescent="0.3">
      <c r="A43" s="352"/>
      <c r="B43" s="350"/>
      <c r="C43" s="342">
        <f>SUM(C41:C42)</f>
        <v>229.60000000000002</v>
      </c>
      <c r="D43" s="342">
        <f>SUM(D41:D42)</f>
        <v>36.58</v>
      </c>
      <c r="E43" s="342">
        <f>SUM(E41:E42)</f>
        <v>266.18</v>
      </c>
    </row>
    <row r="44" spans="1:7" ht="17.850000000000001" x14ac:dyDescent="0.35">
      <c r="A44" s="359"/>
      <c r="B44" s="360"/>
      <c r="C44" s="343"/>
      <c r="D44" s="343"/>
      <c r="E44" s="343"/>
      <c r="F44" s="370"/>
    </row>
    <row r="45" spans="1:7" ht="17.850000000000001" x14ac:dyDescent="0.35">
      <c r="A45" s="368" t="s">
        <v>1540</v>
      </c>
      <c r="B45" s="367"/>
      <c r="C45" s="369"/>
      <c r="D45" s="369"/>
      <c r="E45" s="369"/>
      <c r="F45" s="370"/>
    </row>
    <row r="46" spans="1:7" ht="17.850000000000001" x14ac:dyDescent="0.35">
      <c r="A46" s="371" t="s">
        <v>90</v>
      </c>
      <c r="B46" s="372" t="s">
        <v>363</v>
      </c>
      <c r="C46" s="373">
        <v>13900.36</v>
      </c>
      <c r="D46" s="373"/>
      <c r="E46" s="373">
        <v>13900.36</v>
      </c>
      <c r="F46" s="370" t="s">
        <v>895</v>
      </c>
    </row>
    <row r="47" spans="1:7" ht="17.850000000000001" x14ac:dyDescent="0.35">
      <c r="A47" s="371" t="s">
        <v>93</v>
      </c>
      <c r="B47" s="372" t="s">
        <v>1577</v>
      </c>
      <c r="C47" s="373">
        <v>4215.99</v>
      </c>
      <c r="D47" s="373"/>
      <c r="E47" s="373">
        <v>4215.99</v>
      </c>
      <c r="F47" s="331">
        <v>203512</v>
      </c>
    </row>
    <row r="48" spans="1:7" ht="17.850000000000001" x14ac:dyDescent="0.35">
      <c r="A48" s="371" t="s">
        <v>95</v>
      </c>
      <c r="B48" s="372" t="s">
        <v>365</v>
      </c>
      <c r="C48" s="373">
        <v>4789.33</v>
      </c>
      <c r="D48" s="373"/>
      <c r="E48" s="373">
        <v>4789.33</v>
      </c>
      <c r="F48" s="331">
        <v>203514</v>
      </c>
    </row>
    <row r="49" spans="1:5" ht="17.850000000000001" x14ac:dyDescent="0.35">
      <c r="A49" s="367"/>
      <c r="B49" s="367"/>
      <c r="C49" s="374">
        <f>SUM(C46:C48)</f>
        <v>22905.68</v>
      </c>
      <c r="D49" s="374">
        <v>0</v>
      </c>
      <c r="E49" s="374">
        <f>SUM(E46:E48)</f>
        <v>22905.68</v>
      </c>
    </row>
    <row r="50" spans="1:5" x14ac:dyDescent="0.3">
      <c r="C50" s="341"/>
      <c r="D50" s="341"/>
      <c r="E50" s="341"/>
    </row>
    <row r="51" spans="1:5" x14ac:dyDescent="0.3">
      <c r="B51" s="361" t="s">
        <v>75</v>
      </c>
      <c r="C51" s="342">
        <f>C8+C15+C21+C25+C29+C34+C38+C43+C49</f>
        <v>27233.24</v>
      </c>
      <c r="D51" s="342">
        <f>D8+D15+D21+D25+D29+D34+D38+D43+D49</f>
        <v>746.81000000000017</v>
      </c>
      <c r="E51" s="342">
        <f>E8+E15+E21+E25+E29+E34+E38+E43+E49</f>
        <v>27980.05</v>
      </c>
    </row>
    <row r="52" spans="1:5" x14ac:dyDescent="0.3">
      <c r="B52" s="362"/>
      <c r="C52" s="341"/>
      <c r="D52" s="341"/>
      <c r="E52" s="341"/>
    </row>
    <row r="53" spans="1:5" x14ac:dyDescent="0.3">
      <c r="B53" s="362"/>
      <c r="C53" s="341"/>
      <c r="D53" s="341"/>
      <c r="E53" s="341"/>
    </row>
    <row r="54" spans="1:5" x14ac:dyDescent="0.3">
      <c r="B54" s="362"/>
      <c r="C54" s="341"/>
      <c r="D54" s="341"/>
      <c r="E54" s="341"/>
    </row>
    <row r="55" spans="1:5" x14ac:dyDescent="0.3">
      <c r="A55" s="366"/>
    </row>
  </sheetData>
  <mergeCells count="1">
    <mergeCell ref="A1:F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E108" sqref="E108"/>
    </sheetView>
  </sheetViews>
  <sheetFormatPr defaultColWidth="8.8984375" defaultRowHeight="15.55" x14ac:dyDescent="0.3"/>
  <cols>
    <col min="1" max="1" width="32.59765625" style="327" customWidth="1"/>
    <col min="2" max="2" width="41.296875" style="327" bestFit="1" customWidth="1"/>
    <col min="3" max="3" width="15.59765625" style="330" bestFit="1" customWidth="1"/>
    <col min="4" max="4" width="12.296875" style="330" bestFit="1" customWidth="1"/>
    <col min="5" max="5" width="15.59765625" style="330" bestFit="1" customWidth="1"/>
    <col min="6" max="6" width="10.69921875" style="331" bestFit="1" customWidth="1"/>
    <col min="7" max="7" width="12.09765625" style="328" customWidth="1"/>
    <col min="8" max="8" width="3.09765625" style="327" customWidth="1"/>
    <col min="9" max="255" width="8.8984375" style="327"/>
    <col min="256" max="256" width="4.3984375" style="327" customWidth="1"/>
    <col min="257" max="257" width="32.59765625" style="327" customWidth="1"/>
    <col min="258" max="258" width="41.296875" style="327" bestFit="1" customWidth="1"/>
    <col min="259" max="259" width="15.59765625" style="327" bestFit="1" customWidth="1"/>
    <col min="260" max="260" width="12.296875" style="327" bestFit="1" customWidth="1"/>
    <col min="261" max="261" width="15.59765625" style="327" bestFit="1" customWidth="1"/>
    <col min="262" max="262" width="10.69921875" style="327" bestFit="1" customWidth="1"/>
    <col min="263" max="263" width="12.09765625" style="327" customWidth="1"/>
    <col min="264" max="264" width="3.09765625" style="327" customWidth="1"/>
    <col min="265" max="511" width="8.8984375" style="327"/>
    <col min="512" max="512" width="4.3984375" style="327" customWidth="1"/>
    <col min="513" max="513" width="32.59765625" style="327" customWidth="1"/>
    <col min="514" max="514" width="41.296875" style="327" bestFit="1" customWidth="1"/>
    <col min="515" max="515" width="15.59765625" style="327" bestFit="1" customWidth="1"/>
    <col min="516" max="516" width="12.296875" style="327" bestFit="1" customWidth="1"/>
    <col min="517" max="517" width="15.59765625" style="327" bestFit="1" customWidth="1"/>
    <col min="518" max="518" width="10.69921875" style="327" bestFit="1" customWidth="1"/>
    <col min="519" max="519" width="12.09765625" style="327" customWidth="1"/>
    <col min="520" max="520" width="3.09765625" style="327" customWidth="1"/>
    <col min="521" max="767" width="8.8984375" style="327"/>
    <col min="768" max="768" width="4.3984375" style="327" customWidth="1"/>
    <col min="769" max="769" width="32.59765625" style="327" customWidth="1"/>
    <col min="770" max="770" width="41.296875" style="327" bestFit="1" customWidth="1"/>
    <col min="771" max="771" width="15.59765625" style="327" bestFit="1" customWidth="1"/>
    <col min="772" max="772" width="12.296875" style="327" bestFit="1" customWidth="1"/>
    <col min="773" max="773" width="15.59765625" style="327" bestFit="1" customWidth="1"/>
    <col min="774" max="774" width="10.69921875" style="327" bestFit="1" customWidth="1"/>
    <col min="775" max="775" width="12.09765625" style="327" customWidth="1"/>
    <col min="776" max="776" width="3.09765625" style="327" customWidth="1"/>
    <col min="777" max="1023" width="8.8984375" style="327"/>
    <col min="1024" max="1024" width="4.3984375" style="327" customWidth="1"/>
    <col min="1025" max="1025" width="32.59765625" style="327" customWidth="1"/>
    <col min="1026" max="1026" width="41.296875" style="327" bestFit="1" customWidth="1"/>
    <col min="1027" max="1027" width="15.59765625" style="327" bestFit="1" customWidth="1"/>
    <col min="1028" max="1028" width="12.296875" style="327" bestFit="1" customWidth="1"/>
    <col min="1029" max="1029" width="15.59765625" style="327" bestFit="1" customWidth="1"/>
    <col min="1030" max="1030" width="10.69921875" style="327" bestFit="1" customWidth="1"/>
    <col min="1031" max="1031" width="12.09765625" style="327" customWidth="1"/>
    <col min="1032" max="1032" width="3.09765625" style="327" customWidth="1"/>
    <col min="1033" max="1279" width="8.8984375" style="327"/>
    <col min="1280" max="1280" width="4.3984375" style="327" customWidth="1"/>
    <col min="1281" max="1281" width="32.59765625" style="327" customWidth="1"/>
    <col min="1282" max="1282" width="41.296875" style="327" bestFit="1" customWidth="1"/>
    <col min="1283" max="1283" width="15.59765625" style="327" bestFit="1" customWidth="1"/>
    <col min="1284" max="1284" width="12.296875" style="327" bestFit="1" customWidth="1"/>
    <col min="1285" max="1285" width="15.59765625" style="327" bestFit="1" customWidth="1"/>
    <col min="1286" max="1286" width="10.69921875" style="327" bestFit="1" customWidth="1"/>
    <col min="1287" max="1287" width="12.09765625" style="327" customWidth="1"/>
    <col min="1288" max="1288" width="3.09765625" style="327" customWidth="1"/>
    <col min="1289" max="1535" width="8.8984375" style="327"/>
    <col min="1536" max="1536" width="4.3984375" style="327" customWidth="1"/>
    <col min="1537" max="1537" width="32.59765625" style="327" customWidth="1"/>
    <col min="1538" max="1538" width="41.296875" style="327" bestFit="1" customWidth="1"/>
    <col min="1539" max="1539" width="15.59765625" style="327" bestFit="1" customWidth="1"/>
    <col min="1540" max="1540" width="12.296875" style="327" bestFit="1" customWidth="1"/>
    <col min="1541" max="1541" width="15.59765625" style="327" bestFit="1" customWidth="1"/>
    <col min="1542" max="1542" width="10.69921875" style="327" bestFit="1" customWidth="1"/>
    <col min="1543" max="1543" width="12.09765625" style="327" customWidth="1"/>
    <col min="1544" max="1544" width="3.09765625" style="327" customWidth="1"/>
    <col min="1545" max="1791" width="8.8984375" style="327"/>
    <col min="1792" max="1792" width="4.3984375" style="327" customWidth="1"/>
    <col min="1793" max="1793" width="32.59765625" style="327" customWidth="1"/>
    <col min="1794" max="1794" width="41.296875" style="327" bestFit="1" customWidth="1"/>
    <col min="1795" max="1795" width="15.59765625" style="327" bestFit="1" customWidth="1"/>
    <col min="1796" max="1796" width="12.296875" style="327" bestFit="1" customWidth="1"/>
    <col min="1797" max="1797" width="15.59765625" style="327" bestFit="1" customWidth="1"/>
    <col min="1798" max="1798" width="10.69921875" style="327" bestFit="1" customWidth="1"/>
    <col min="1799" max="1799" width="12.09765625" style="327" customWidth="1"/>
    <col min="1800" max="1800" width="3.09765625" style="327" customWidth="1"/>
    <col min="1801" max="2047" width="8.8984375" style="327"/>
    <col min="2048" max="2048" width="4.3984375" style="327" customWidth="1"/>
    <col min="2049" max="2049" width="32.59765625" style="327" customWidth="1"/>
    <col min="2050" max="2050" width="41.296875" style="327" bestFit="1" customWidth="1"/>
    <col min="2051" max="2051" width="15.59765625" style="327" bestFit="1" customWidth="1"/>
    <col min="2052" max="2052" width="12.296875" style="327" bestFit="1" customWidth="1"/>
    <col min="2053" max="2053" width="15.59765625" style="327" bestFit="1" customWidth="1"/>
    <col min="2054" max="2054" width="10.69921875" style="327" bestFit="1" customWidth="1"/>
    <col min="2055" max="2055" width="12.09765625" style="327" customWidth="1"/>
    <col min="2056" max="2056" width="3.09765625" style="327" customWidth="1"/>
    <col min="2057" max="2303" width="8.8984375" style="327"/>
    <col min="2304" max="2304" width="4.3984375" style="327" customWidth="1"/>
    <col min="2305" max="2305" width="32.59765625" style="327" customWidth="1"/>
    <col min="2306" max="2306" width="41.296875" style="327" bestFit="1" customWidth="1"/>
    <col min="2307" max="2307" width="15.59765625" style="327" bestFit="1" customWidth="1"/>
    <col min="2308" max="2308" width="12.296875" style="327" bestFit="1" customWidth="1"/>
    <col min="2309" max="2309" width="15.59765625" style="327" bestFit="1" customWidth="1"/>
    <col min="2310" max="2310" width="10.69921875" style="327" bestFit="1" customWidth="1"/>
    <col min="2311" max="2311" width="12.09765625" style="327" customWidth="1"/>
    <col min="2312" max="2312" width="3.09765625" style="327" customWidth="1"/>
    <col min="2313" max="2559" width="8.8984375" style="327"/>
    <col min="2560" max="2560" width="4.3984375" style="327" customWidth="1"/>
    <col min="2561" max="2561" width="32.59765625" style="327" customWidth="1"/>
    <col min="2562" max="2562" width="41.296875" style="327" bestFit="1" customWidth="1"/>
    <col min="2563" max="2563" width="15.59765625" style="327" bestFit="1" customWidth="1"/>
    <col min="2564" max="2564" width="12.296875" style="327" bestFit="1" customWidth="1"/>
    <col min="2565" max="2565" width="15.59765625" style="327" bestFit="1" customWidth="1"/>
    <col min="2566" max="2566" width="10.69921875" style="327" bestFit="1" customWidth="1"/>
    <col min="2567" max="2567" width="12.09765625" style="327" customWidth="1"/>
    <col min="2568" max="2568" width="3.09765625" style="327" customWidth="1"/>
    <col min="2569" max="2815" width="8.8984375" style="327"/>
    <col min="2816" max="2816" width="4.3984375" style="327" customWidth="1"/>
    <col min="2817" max="2817" width="32.59765625" style="327" customWidth="1"/>
    <col min="2818" max="2818" width="41.296875" style="327" bestFit="1" customWidth="1"/>
    <col min="2819" max="2819" width="15.59765625" style="327" bestFit="1" customWidth="1"/>
    <col min="2820" max="2820" width="12.296875" style="327" bestFit="1" customWidth="1"/>
    <col min="2821" max="2821" width="15.59765625" style="327" bestFit="1" customWidth="1"/>
    <col min="2822" max="2822" width="10.69921875" style="327" bestFit="1" customWidth="1"/>
    <col min="2823" max="2823" width="12.09765625" style="327" customWidth="1"/>
    <col min="2824" max="2824" width="3.09765625" style="327" customWidth="1"/>
    <col min="2825" max="3071" width="8.8984375" style="327"/>
    <col min="3072" max="3072" width="4.3984375" style="327" customWidth="1"/>
    <col min="3073" max="3073" width="32.59765625" style="327" customWidth="1"/>
    <col min="3074" max="3074" width="41.296875" style="327" bestFit="1" customWidth="1"/>
    <col min="3075" max="3075" width="15.59765625" style="327" bestFit="1" customWidth="1"/>
    <col min="3076" max="3076" width="12.296875" style="327" bestFit="1" customWidth="1"/>
    <col min="3077" max="3077" width="15.59765625" style="327" bestFit="1" customWidth="1"/>
    <col min="3078" max="3078" width="10.69921875" style="327" bestFit="1" customWidth="1"/>
    <col min="3079" max="3079" width="12.09765625" style="327" customWidth="1"/>
    <col min="3080" max="3080" width="3.09765625" style="327" customWidth="1"/>
    <col min="3081" max="3327" width="8.8984375" style="327"/>
    <col min="3328" max="3328" width="4.3984375" style="327" customWidth="1"/>
    <col min="3329" max="3329" width="32.59765625" style="327" customWidth="1"/>
    <col min="3330" max="3330" width="41.296875" style="327" bestFit="1" customWidth="1"/>
    <col min="3331" max="3331" width="15.59765625" style="327" bestFit="1" customWidth="1"/>
    <col min="3332" max="3332" width="12.296875" style="327" bestFit="1" customWidth="1"/>
    <col min="3333" max="3333" width="15.59765625" style="327" bestFit="1" customWidth="1"/>
    <col min="3334" max="3334" width="10.69921875" style="327" bestFit="1" customWidth="1"/>
    <col min="3335" max="3335" width="12.09765625" style="327" customWidth="1"/>
    <col min="3336" max="3336" width="3.09765625" style="327" customWidth="1"/>
    <col min="3337" max="3583" width="8.8984375" style="327"/>
    <col min="3584" max="3584" width="4.3984375" style="327" customWidth="1"/>
    <col min="3585" max="3585" width="32.59765625" style="327" customWidth="1"/>
    <col min="3586" max="3586" width="41.296875" style="327" bestFit="1" customWidth="1"/>
    <col min="3587" max="3587" width="15.59765625" style="327" bestFit="1" customWidth="1"/>
    <col min="3588" max="3588" width="12.296875" style="327" bestFit="1" customWidth="1"/>
    <col min="3589" max="3589" width="15.59765625" style="327" bestFit="1" customWidth="1"/>
    <col min="3590" max="3590" width="10.69921875" style="327" bestFit="1" customWidth="1"/>
    <col min="3591" max="3591" width="12.09765625" style="327" customWidth="1"/>
    <col min="3592" max="3592" width="3.09765625" style="327" customWidth="1"/>
    <col min="3593" max="3839" width="8.8984375" style="327"/>
    <col min="3840" max="3840" width="4.3984375" style="327" customWidth="1"/>
    <col min="3841" max="3841" width="32.59765625" style="327" customWidth="1"/>
    <col min="3842" max="3842" width="41.296875" style="327" bestFit="1" customWidth="1"/>
    <col min="3843" max="3843" width="15.59765625" style="327" bestFit="1" customWidth="1"/>
    <col min="3844" max="3844" width="12.296875" style="327" bestFit="1" customWidth="1"/>
    <col min="3845" max="3845" width="15.59765625" style="327" bestFit="1" customWidth="1"/>
    <col min="3846" max="3846" width="10.69921875" style="327" bestFit="1" customWidth="1"/>
    <col min="3847" max="3847" width="12.09765625" style="327" customWidth="1"/>
    <col min="3848" max="3848" width="3.09765625" style="327" customWidth="1"/>
    <col min="3849" max="4095" width="8.8984375" style="327"/>
    <col min="4096" max="4096" width="4.3984375" style="327" customWidth="1"/>
    <col min="4097" max="4097" width="32.59765625" style="327" customWidth="1"/>
    <col min="4098" max="4098" width="41.296875" style="327" bestFit="1" customWidth="1"/>
    <col min="4099" max="4099" width="15.59765625" style="327" bestFit="1" customWidth="1"/>
    <col min="4100" max="4100" width="12.296875" style="327" bestFit="1" customWidth="1"/>
    <col min="4101" max="4101" width="15.59765625" style="327" bestFit="1" customWidth="1"/>
    <col min="4102" max="4102" width="10.69921875" style="327" bestFit="1" customWidth="1"/>
    <col min="4103" max="4103" width="12.09765625" style="327" customWidth="1"/>
    <col min="4104" max="4104" width="3.09765625" style="327" customWidth="1"/>
    <col min="4105" max="4351" width="8.8984375" style="327"/>
    <col min="4352" max="4352" width="4.3984375" style="327" customWidth="1"/>
    <col min="4353" max="4353" width="32.59765625" style="327" customWidth="1"/>
    <col min="4354" max="4354" width="41.296875" style="327" bestFit="1" customWidth="1"/>
    <col min="4355" max="4355" width="15.59765625" style="327" bestFit="1" customWidth="1"/>
    <col min="4356" max="4356" width="12.296875" style="327" bestFit="1" customWidth="1"/>
    <col min="4357" max="4357" width="15.59765625" style="327" bestFit="1" customWidth="1"/>
    <col min="4358" max="4358" width="10.69921875" style="327" bestFit="1" customWidth="1"/>
    <col min="4359" max="4359" width="12.09765625" style="327" customWidth="1"/>
    <col min="4360" max="4360" width="3.09765625" style="327" customWidth="1"/>
    <col min="4361" max="4607" width="8.8984375" style="327"/>
    <col min="4608" max="4608" width="4.3984375" style="327" customWidth="1"/>
    <col min="4609" max="4609" width="32.59765625" style="327" customWidth="1"/>
    <col min="4610" max="4610" width="41.296875" style="327" bestFit="1" customWidth="1"/>
    <col min="4611" max="4611" width="15.59765625" style="327" bestFit="1" customWidth="1"/>
    <col min="4612" max="4612" width="12.296875" style="327" bestFit="1" customWidth="1"/>
    <col min="4613" max="4613" width="15.59765625" style="327" bestFit="1" customWidth="1"/>
    <col min="4614" max="4614" width="10.69921875" style="327" bestFit="1" customWidth="1"/>
    <col min="4615" max="4615" width="12.09765625" style="327" customWidth="1"/>
    <col min="4616" max="4616" width="3.09765625" style="327" customWidth="1"/>
    <col min="4617" max="4863" width="8.8984375" style="327"/>
    <col min="4864" max="4864" width="4.3984375" style="327" customWidth="1"/>
    <col min="4865" max="4865" width="32.59765625" style="327" customWidth="1"/>
    <col min="4866" max="4866" width="41.296875" style="327" bestFit="1" customWidth="1"/>
    <col min="4867" max="4867" width="15.59765625" style="327" bestFit="1" customWidth="1"/>
    <col min="4868" max="4868" width="12.296875" style="327" bestFit="1" customWidth="1"/>
    <col min="4869" max="4869" width="15.59765625" style="327" bestFit="1" customWidth="1"/>
    <col min="4870" max="4870" width="10.69921875" style="327" bestFit="1" customWidth="1"/>
    <col min="4871" max="4871" width="12.09765625" style="327" customWidth="1"/>
    <col min="4872" max="4872" width="3.09765625" style="327" customWidth="1"/>
    <col min="4873" max="5119" width="8.8984375" style="327"/>
    <col min="5120" max="5120" width="4.3984375" style="327" customWidth="1"/>
    <col min="5121" max="5121" width="32.59765625" style="327" customWidth="1"/>
    <col min="5122" max="5122" width="41.296875" style="327" bestFit="1" customWidth="1"/>
    <col min="5123" max="5123" width="15.59765625" style="327" bestFit="1" customWidth="1"/>
    <col min="5124" max="5124" width="12.296875" style="327" bestFit="1" customWidth="1"/>
    <col min="5125" max="5125" width="15.59765625" style="327" bestFit="1" customWidth="1"/>
    <col min="5126" max="5126" width="10.69921875" style="327" bestFit="1" customWidth="1"/>
    <col min="5127" max="5127" width="12.09765625" style="327" customWidth="1"/>
    <col min="5128" max="5128" width="3.09765625" style="327" customWidth="1"/>
    <col min="5129" max="5375" width="8.8984375" style="327"/>
    <col min="5376" max="5376" width="4.3984375" style="327" customWidth="1"/>
    <col min="5377" max="5377" width="32.59765625" style="327" customWidth="1"/>
    <col min="5378" max="5378" width="41.296875" style="327" bestFit="1" customWidth="1"/>
    <col min="5379" max="5379" width="15.59765625" style="327" bestFit="1" customWidth="1"/>
    <col min="5380" max="5380" width="12.296875" style="327" bestFit="1" customWidth="1"/>
    <col min="5381" max="5381" width="15.59765625" style="327" bestFit="1" customWidth="1"/>
    <col min="5382" max="5382" width="10.69921875" style="327" bestFit="1" customWidth="1"/>
    <col min="5383" max="5383" width="12.09765625" style="327" customWidth="1"/>
    <col min="5384" max="5384" width="3.09765625" style="327" customWidth="1"/>
    <col min="5385" max="5631" width="8.8984375" style="327"/>
    <col min="5632" max="5632" width="4.3984375" style="327" customWidth="1"/>
    <col min="5633" max="5633" width="32.59765625" style="327" customWidth="1"/>
    <col min="5634" max="5634" width="41.296875" style="327" bestFit="1" customWidth="1"/>
    <col min="5635" max="5635" width="15.59765625" style="327" bestFit="1" customWidth="1"/>
    <col min="5636" max="5636" width="12.296875" style="327" bestFit="1" customWidth="1"/>
    <col min="5637" max="5637" width="15.59765625" style="327" bestFit="1" customWidth="1"/>
    <col min="5638" max="5638" width="10.69921875" style="327" bestFit="1" customWidth="1"/>
    <col min="5639" max="5639" width="12.09765625" style="327" customWidth="1"/>
    <col min="5640" max="5640" width="3.09765625" style="327" customWidth="1"/>
    <col min="5641" max="5887" width="8.8984375" style="327"/>
    <col min="5888" max="5888" width="4.3984375" style="327" customWidth="1"/>
    <col min="5889" max="5889" width="32.59765625" style="327" customWidth="1"/>
    <col min="5890" max="5890" width="41.296875" style="327" bestFit="1" customWidth="1"/>
    <col min="5891" max="5891" width="15.59765625" style="327" bestFit="1" customWidth="1"/>
    <col min="5892" max="5892" width="12.296875" style="327" bestFit="1" customWidth="1"/>
    <col min="5893" max="5893" width="15.59765625" style="327" bestFit="1" customWidth="1"/>
    <col min="5894" max="5894" width="10.69921875" style="327" bestFit="1" customWidth="1"/>
    <col min="5895" max="5895" width="12.09765625" style="327" customWidth="1"/>
    <col min="5896" max="5896" width="3.09765625" style="327" customWidth="1"/>
    <col min="5897" max="6143" width="8.8984375" style="327"/>
    <col min="6144" max="6144" width="4.3984375" style="327" customWidth="1"/>
    <col min="6145" max="6145" width="32.59765625" style="327" customWidth="1"/>
    <col min="6146" max="6146" width="41.296875" style="327" bestFit="1" customWidth="1"/>
    <col min="6147" max="6147" width="15.59765625" style="327" bestFit="1" customWidth="1"/>
    <col min="6148" max="6148" width="12.296875" style="327" bestFit="1" customWidth="1"/>
    <col min="6149" max="6149" width="15.59765625" style="327" bestFit="1" customWidth="1"/>
    <col min="6150" max="6150" width="10.69921875" style="327" bestFit="1" customWidth="1"/>
    <col min="6151" max="6151" width="12.09765625" style="327" customWidth="1"/>
    <col min="6152" max="6152" width="3.09765625" style="327" customWidth="1"/>
    <col min="6153" max="6399" width="8.8984375" style="327"/>
    <col min="6400" max="6400" width="4.3984375" style="327" customWidth="1"/>
    <col min="6401" max="6401" width="32.59765625" style="327" customWidth="1"/>
    <col min="6402" max="6402" width="41.296875" style="327" bestFit="1" customWidth="1"/>
    <col min="6403" max="6403" width="15.59765625" style="327" bestFit="1" customWidth="1"/>
    <col min="6404" max="6404" width="12.296875" style="327" bestFit="1" customWidth="1"/>
    <col min="6405" max="6405" width="15.59765625" style="327" bestFit="1" customWidth="1"/>
    <col min="6406" max="6406" width="10.69921875" style="327" bestFit="1" customWidth="1"/>
    <col min="6407" max="6407" width="12.09765625" style="327" customWidth="1"/>
    <col min="6408" max="6408" width="3.09765625" style="327" customWidth="1"/>
    <col min="6409" max="6655" width="8.8984375" style="327"/>
    <col min="6656" max="6656" width="4.3984375" style="327" customWidth="1"/>
    <col min="6657" max="6657" width="32.59765625" style="327" customWidth="1"/>
    <col min="6658" max="6658" width="41.296875" style="327" bestFit="1" customWidth="1"/>
    <col min="6659" max="6659" width="15.59765625" style="327" bestFit="1" customWidth="1"/>
    <col min="6660" max="6660" width="12.296875" style="327" bestFit="1" customWidth="1"/>
    <col min="6661" max="6661" width="15.59765625" style="327" bestFit="1" customWidth="1"/>
    <col min="6662" max="6662" width="10.69921875" style="327" bestFit="1" customWidth="1"/>
    <col min="6663" max="6663" width="12.09765625" style="327" customWidth="1"/>
    <col min="6664" max="6664" width="3.09765625" style="327" customWidth="1"/>
    <col min="6665" max="6911" width="8.8984375" style="327"/>
    <col min="6912" max="6912" width="4.3984375" style="327" customWidth="1"/>
    <col min="6913" max="6913" width="32.59765625" style="327" customWidth="1"/>
    <col min="6914" max="6914" width="41.296875" style="327" bestFit="1" customWidth="1"/>
    <col min="6915" max="6915" width="15.59765625" style="327" bestFit="1" customWidth="1"/>
    <col min="6916" max="6916" width="12.296875" style="327" bestFit="1" customWidth="1"/>
    <col min="6917" max="6917" width="15.59765625" style="327" bestFit="1" customWidth="1"/>
    <col min="6918" max="6918" width="10.69921875" style="327" bestFit="1" customWidth="1"/>
    <col min="6919" max="6919" width="12.09765625" style="327" customWidth="1"/>
    <col min="6920" max="6920" width="3.09765625" style="327" customWidth="1"/>
    <col min="6921" max="7167" width="8.8984375" style="327"/>
    <col min="7168" max="7168" width="4.3984375" style="327" customWidth="1"/>
    <col min="7169" max="7169" width="32.59765625" style="327" customWidth="1"/>
    <col min="7170" max="7170" width="41.296875" style="327" bestFit="1" customWidth="1"/>
    <col min="7171" max="7171" width="15.59765625" style="327" bestFit="1" customWidth="1"/>
    <col min="7172" max="7172" width="12.296875" style="327" bestFit="1" customWidth="1"/>
    <col min="7173" max="7173" width="15.59765625" style="327" bestFit="1" customWidth="1"/>
    <col min="7174" max="7174" width="10.69921875" style="327" bestFit="1" customWidth="1"/>
    <col min="7175" max="7175" width="12.09765625" style="327" customWidth="1"/>
    <col min="7176" max="7176" width="3.09765625" style="327" customWidth="1"/>
    <col min="7177" max="7423" width="8.8984375" style="327"/>
    <col min="7424" max="7424" width="4.3984375" style="327" customWidth="1"/>
    <col min="7425" max="7425" width="32.59765625" style="327" customWidth="1"/>
    <col min="7426" max="7426" width="41.296875" style="327" bestFit="1" customWidth="1"/>
    <col min="7427" max="7427" width="15.59765625" style="327" bestFit="1" customWidth="1"/>
    <col min="7428" max="7428" width="12.296875" style="327" bestFit="1" customWidth="1"/>
    <col min="7429" max="7429" width="15.59765625" style="327" bestFit="1" customWidth="1"/>
    <col min="7430" max="7430" width="10.69921875" style="327" bestFit="1" customWidth="1"/>
    <col min="7431" max="7431" width="12.09765625" style="327" customWidth="1"/>
    <col min="7432" max="7432" width="3.09765625" style="327" customWidth="1"/>
    <col min="7433" max="7679" width="8.8984375" style="327"/>
    <col min="7680" max="7680" width="4.3984375" style="327" customWidth="1"/>
    <col min="7681" max="7681" width="32.59765625" style="327" customWidth="1"/>
    <col min="7682" max="7682" width="41.296875" style="327" bestFit="1" customWidth="1"/>
    <col min="7683" max="7683" width="15.59765625" style="327" bestFit="1" customWidth="1"/>
    <col min="7684" max="7684" width="12.296875" style="327" bestFit="1" customWidth="1"/>
    <col min="7685" max="7685" width="15.59765625" style="327" bestFit="1" customWidth="1"/>
    <col min="7686" max="7686" width="10.69921875" style="327" bestFit="1" customWidth="1"/>
    <col min="7687" max="7687" width="12.09765625" style="327" customWidth="1"/>
    <col min="7688" max="7688" width="3.09765625" style="327" customWidth="1"/>
    <col min="7689" max="7935" width="8.8984375" style="327"/>
    <col min="7936" max="7936" width="4.3984375" style="327" customWidth="1"/>
    <col min="7937" max="7937" width="32.59765625" style="327" customWidth="1"/>
    <col min="7938" max="7938" width="41.296875" style="327" bestFit="1" customWidth="1"/>
    <col min="7939" max="7939" width="15.59765625" style="327" bestFit="1" customWidth="1"/>
    <col min="7940" max="7940" width="12.296875" style="327" bestFit="1" customWidth="1"/>
    <col min="7941" max="7941" width="15.59765625" style="327" bestFit="1" customWidth="1"/>
    <col min="7942" max="7942" width="10.69921875" style="327" bestFit="1" customWidth="1"/>
    <col min="7943" max="7943" width="12.09765625" style="327" customWidth="1"/>
    <col min="7944" max="7944" width="3.09765625" style="327" customWidth="1"/>
    <col min="7945" max="8191" width="8.8984375" style="327"/>
    <col min="8192" max="8192" width="4.3984375" style="327" customWidth="1"/>
    <col min="8193" max="8193" width="32.59765625" style="327" customWidth="1"/>
    <col min="8194" max="8194" width="41.296875" style="327" bestFit="1" customWidth="1"/>
    <col min="8195" max="8195" width="15.59765625" style="327" bestFit="1" customWidth="1"/>
    <col min="8196" max="8196" width="12.296875" style="327" bestFit="1" customWidth="1"/>
    <col min="8197" max="8197" width="15.59765625" style="327" bestFit="1" customWidth="1"/>
    <col min="8198" max="8198" width="10.69921875" style="327" bestFit="1" customWidth="1"/>
    <col min="8199" max="8199" width="12.09765625" style="327" customWidth="1"/>
    <col min="8200" max="8200" width="3.09765625" style="327" customWidth="1"/>
    <col min="8201" max="8447" width="8.8984375" style="327"/>
    <col min="8448" max="8448" width="4.3984375" style="327" customWidth="1"/>
    <col min="8449" max="8449" width="32.59765625" style="327" customWidth="1"/>
    <col min="8450" max="8450" width="41.296875" style="327" bestFit="1" customWidth="1"/>
    <col min="8451" max="8451" width="15.59765625" style="327" bestFit="1" customWidth="1"/>
    <col min="8452" max="8452" width="12.296875" style="327" bestFit="1" customWidth="1"/>
    <col min="8453" max="8453" width="15.59765625" style="327" bestFit="1" customWidth="1"/>
    <col min="8454" max="8454" width="10.69921875" style="327" bestFit="1" customWidth="1"/>
    <col min="8455" max="8455" width="12.09765625" style="327" customWidth="1"/>
    <col min="8456" max="8456" width="3.09765625" style="327" customWidth="1"/>
    <col min="8457" max="8703" width="8.8984375" style="327"/>
    <col min="8704" max="8704" width="4.3984375" style="327" customWidth="1"/>
    <col min="8705" max="8705" width="32.59765625" style="327" customWidth="1"/>
    <col min="8706" max="8706" width="41.296875" style="327" bestFit="1" customWidth="1"/>
    <col min="8707" max="8707" width="15.59765625" style="327" bestFit="1" customWidth="1"/>
    <col min="8708" max="8708" width="12.296875" style="327" bestFit="1" customWidth="1"/>
    <col min="8709" max="8709" width="15.59765625" style="327" bestFit="1" customWidth="1"/>
    <col min="8710" max="8710" width="10.69921875" style="327" bestFit="1" customWidth="1"/>
    <col min="8711" max="8711" width="12.09765625" style="327" customWidth="1"/>
    <col min="8712" max="8712" width="3.09765625" style="327" customWidth="1"/>
    <col min="8713" max="8959" width="8.8984375" style="327"/>
    <col min="8960" max="8960" width="4.3984375" style="327" customWidth="1"/>
    <col min="8961" max="8961" width="32.59765625" style="327" customWidth="1"/>
    <col min="8962" max="8962" width="41.296875" style="327" bestFit="1" customWidth="1"/>
    <col min="8963" max="8963" width="15.59765625" style="327" bestFit="1" customWidth="1"/>
    <col min="8964" max="8964" width="12.296875" style="327" bestFit="1" customWidth="1"/>
    <col min="8965" max="8965" width="15.59765625" style="327" bestFit="1" customWidth="1"/>
    <col min="8966" max="8966" width="10.69921875" style="327" bestFit="1" customWidth="1"/>
    <col min="8967" max="8967" width="12.09765625" style="327" customWidth="1"/>
    <col min="8968" max="8968" width="3.09765625" style="327" customWidth="1"/>
    <col min="8969" max="9215" width="8.8984375" style="327"/>
    <col min="9216" max="9216" width="4.3984375" style="327" customWidth="1"/>
    <col min="9217" max="9217" width="32.59765625" style="327" customWidth="1"/>
    <col min="9218" max="9218" width="41.296875" style="327" bestFit="1" customWidth="1"/>
    <col min="9219" max="9219" width="15.59765625" style="327" bestFit="1" customWidth="1"/>
    <col min="9220" max="9220" width="12.296875" style="327" bestFit="1" customWidth="1"/>
    <col min="9221" max="9221" width="15.59765625" style="327" bestFit="1" customWidth="1"/>
    <col min="9222" max="9222" width="10.69921875" style="327" bestFit="1" customWidth="1"/>
    <col min="9223" max="9223" width="12.09765625" style="327" customWidth="1"/>
    <col min="9224" max="9224" width="3.09765625" style="327" customWidth="1"/>
    <col min="9225" max="9471" width="8.8984375" style="327"/>
    <col min="9472" max="9472" width="4.3984375" style="327" customWidth="1"/>
    <col min="9473" max="9473" width="32.59765625" style="327" customWidth="1"/>
    <col min="9474" max="9474" width="41.296875" style="327" bestFit="1" customWidth="1"/>
    <col min="9475" max="9475" width="15.59765625" style="327" bestFit="1" customWidth="1"/>
    <col min="9476" max="9476" width="12.296875" style="327" bestFit="1" customWidth="1"/>
    <col min="9477" max="9477" width="15.59765625" style="327" bestFit="1" customWidth="1"/>
    <col min="9478" max="9478" width="10.69921875" style="327" bestFit="1" customWidth="1"/>
    <col min="9479" max="9479" width="12.09765625" style="327" customWidth="1"/>
    <col min="9480" max="9480" width="3.09765625" style="327" customWidth="1"/>
    <col min="9481" max="9727" width="8.8984375" style="327"/>
    <col min="9728" max="9728" width="4.3984375" style="327" customWidth="1"/>
    <col min="9729" max="9729" width="32.59765625" style="327" customWidth="1"/>
    <col min="9730" max="9730" width="41.296875" style="327" bestFit="1" customWidth="1"/>
    <col min="9731" max="9731" width="15.59765625" style="327" bestFit="1" customWidth="1"/>
    <col min="9732" max="9732" width="12.296875" style="327" bestFit="1" customWidth="1"/>
    <col min="9733" max="9733" width="15.59765625" style="327" bestFit="1" customWidth="1"/>
    <col min="9734" max="9734" width="10.69921875" style="327" bestFit="1" customWidth="1"/>
    <col min="9735" max="9735" width="12.09765625" style="327" customWidth="1"/>
    <col min="9736" max="9736" width="3.09765625" style="327" customWidth="1"/>
    <col min="9737" max="9983" width="8.8984375" style="327"/>
    <col min="9984" max="9984" width="4.3984375" style="327" customWidth="1"/>
    <col min="9985" max="9985" width="32.59765625" style="327" customWidth="1"/>
    <col min="9986" max="9986" width="41.296875" style="327" bestFit="1" customWidth="1"/>
    <col min="9987" max="9987" width="15.59765625" style="327" bestFit="1" customWidth="1"/>
    <col min="9988" max="9988" width="12.296875" style="327" bestFit="1" customWidth="1"/>
    <col min="9989" max="9989" width="15.59765625" style="327" bestFit="1" customWidth="1"/>
    <col min="9990" max="9990" width="10.69921875" style="327" bestFit="1" customWidth="1"/>
    <col min="9991" max="9991" width="12.09765625" style="327" customWidth="1"/>
    <col min="9992" max="9992" width="3.09765625" style="327" customWidth="1"/>
    <col min="9993" max="10239" width="8.8984375" style="327"/>
    <col min="10240" max="10240" width="4.3984375" style="327" customWidth="1"/>
    <col min="10241" max="10241" width="32.59765625" style="327" customWidth="1"/>
    <col min="10242" max="10242" width="41.296875" style="327" bestFit="1" customWidth="1"/>
    <col min="10243" max="10243" width="15.59765625" style="327" bestFit="1" customWidth="1"/>
    <col min="10244" max="10244" width="12.296875" style="327" bestFit="1" customWidth="1"/>
    <col min="10245" max="10245" width="15.59765625" style="327" bestFit="1" customWidth="1"/>
    <col min="10246" max="10246" width="10.69921875" style="327" bestFit="1" customWidth="1"/>
    <col min="10247" max="10247" width="12.09765625" style="327" customWidth="1"/>
    <col min="10248" max="10248" width="3.09765625" style="327" customWidth="1"/>
    <col min="10249" max="10495" width="8.8984375" style="327"/>
    <col min="10496" max="10496" width="4.3984375" style="327" customWidth="1"/>
    <col min="10497" max="10497" width="32.59765625" style="327" customWidth="1"/>
    <col min="10498" max="10498" width="41.296875" style="327" bestFit="1" customWidth="1"/>
    <col min="10499" max="10499" width="15.59765625" style="327" bestFit="1" customWidth="1"/>
    <col min="10500" max="10500" width="12.296875" style="327" bestFit="1" customWidth="1"/>
    <col min="10501" max="10501" width="15.59765625" style="327" bestFit="1" customWidth="1"/>
    <col min="10502" max="10502" width="10.69921875" style="327" bestFit="1" customWidth="1"/>
    <col min="10503" max="10503" width="12.09765625" style="327" customWidth="1"/>
    <col min="10504" max="10504" width="3.09765625" style="327" customWidth="1"/>
    <col min="10505" max="10751" width="8.8984375" style="327"/>
    <col min="10752" max="10752" width="4.3984375" style="327" customWidth="1"/>
    <col min="10753" max="10753" width="32.59765625" style="327" customWidth="1"/>
    <col min="10754" max="10754" width="41.296875" style="327" bestFit="1" customWidth="1"/>
    <col min="10755" max="10755" width="15.59765625" style="327" bestFit="1" customWidth="1"/>
    <col min="10756" max="10756" width="12.296875" style="327" bestFit="1" customWidth="1"/>
    <col min="10757" max="10757" width="15.59765625" style="327" bestFit="1" customWidth="1"/>
    <col min="10758" max="10758" width="10.69921875" style="327" bestFit="1" customWidth="1"/>
    <col min="10759" max="10759" width="12.09765625" style="327" customWidth="1"/>
    <col min="10760" max="10760" width="3.09765625" style="327" customWidth="1"/>
    <col min="10761" max="11007" width="8.8984375" style="327"/>
    <col min="11008" max="11008" width="4.3984375" style="327" customWidth="1"/>
    <col min="11009" max="11009" width="32.59765625" style="327" customWidth="1"/>
    <col min="11010" max="11010" width="41.296875" style="327" bestFit="1" customWidth="1"/>
    <col min="11011" max="11011" width="15.59765625" style="327" bestFit="1" customWidth="1"/>
    <col min="11012" max="11012" width="12.296875" style="327" bestFit="1" customWidth="1"/>
    <col min="11013" max="11013" width="15.59765625" style="327" bestFit="1" customWidth="1"/>
    <col min="11014" max="11014" width="10.69921875" style="327" bestFit="1" customWidth="1"/>
    <col min="11015" max="11015" width="12.09765625" style="327" customWidth="1"/>
    <col min="11016" max="11016" width="3.09765625" style="327" customWidth="1"/>
    <col min="11017" max="11263" width="8.8984375" style="327"/>
    <col min="11264" max="11264" width="4.3984375" style="327" customWidth="1"/>
    <col min="11265" max="11265" width="32.59765625" style="327" customWidth="1"/>
    <col min="11266" max="11266" width="41.296875" style="327" bestFit="1" customWidth="1"/>
    <col min="11267" max="11267" width="15.59765625" style="327" bestFit="1" customWidth="1"/>
    <col min="11268" max="11268" width="12.296875" style="327" bestFit="1" customWidth="1"/>
    <col min="11269" max="11269" width="15.59765625" style="327" bestFit="1" customWidth="1"/>
    <col min="11270" max="11270" width="10.69921875" style="327" bestFit="1" customWidth="1"/>
    <col min="11271" max="11271" width="12.09765625" style="327" customWidth="1"/>
    <col min="11272" max="11272" width="3.09765625" style="327" customWidth="1"/>
    <col min="11273" max="11519" width="8.8984375" style="327"/>
    <col min="11520" max="11520" width="4.3984375" style="327" customWidth="1"/>
    <col min="11521" max="11521" width="32.59765625" style="327" customWidth="1"/>
    <col min="11522" max="11522" width="41.296875" style="327" bestFit="1" customWidth="1"/>
    <col min="11523" max="11523" width="15.59765625" style="327" bestFit="1" customWidth="1"/>
    <col min="11524" max="11524" width="12.296875" style="327" bestFit="1" customWidth="1"/>
    <col min="11525" max="11525" width="15.59765625" style="327" bestFit="1" customWidth="1"/>
    <col min="11526" max="11526" width="10.69921875" style="327" bestFit="1" customWidth="1"/>
    <col min="11527" max="11527" width="12.09765625" style="327" customWidth="1"/>
    <col min="11528" max="11528" width="3.09765625" style="327" customWidth="1"/>
    <col min="11529" max="11775" width="8.8984375" style="327"/>
    <col min="11776" max="11776" width="4.3984375" style="327" customWidth="1"/>
    <col min="11777" max="11777" width="32.59765625" style="327" customWidth="1"/>
    <col min="11778" max="11778" width="41.296875" style="327" bestFit="1" customWidth="1"/>
    <col min="11779" max="11779" width="15.59765625" style="327" bestFit="1" customWidth="1"/>
    <col min="11780" max="11780" width="12.296875" style="327" bestFit="1" customWidth="1"/>
    <col min="11781" max="11781" width="15.59765625" style="327" bestFit="1" customWidth="1"/>
    <col min="11782" max="11782" width="10.69921875" style="327" bestFit="1" customWidth="1"/>
    <col min="11783" max="11783" width="12.09765625" style="327" customWidth="1"/>
    <col min="11784" max="11784" width="3.09765625" style="327" customWidth="1"/>
    <col min="11785" max="12031" width="8.8984375" style="327"/>
    <col min="12032" max="12032" width="4.3984375" style="327" customWidth="1"/>
    <col min="12033" max="12033" width="32.59765625" style="327" customWidth="1"/>
    <col min="12034" max="12034" width="41.296875" style="327" bestFit="1" customWidth="1"/>
    <col min="12035" max="12035" width="15.59765625" style="327" bestFit="1" customWidth="1"/>
    <col min="12036" max="12036" width="12.296875" style="327" bestFit="1" customWidth="1"/>
    <col min="12037" max="12037" width="15.59765625" style="327" bestFit="1" customWidth="1"/>
    <col min="12038" max="12038" width="10.69921875" style="327" bestFit="1" customWidth="1"/>
    <col min="12039" max="12039" width="12.09765625" style="327" customWidth="1"/>
    <col min="12040" max="12040" width="3.09765625" style="327" customWidth="1"/>
    <col min="12041" max="12287" width="8.8984375" style="327"/>
    <col min="12288" max="12288" width="4.3984375" style="327" customWidth="1"/>
    <col min="12289" max="12289" width="32.59765625" style="327" customWidth="1"/>
    <col min="12290" max="12290" width="41.296875" style="327" bestFit="1" customWidth="1"/>
    <col min="12291" max="12291" width="15.59765625" style="327" bestFit="1" customWidth="1"/>
    <col min="12292" max="12292" width="12.296875" style="327" bestFit="1" customWidth="1"/>
    <col min="12293" max="12293" width="15.59765625" style="327" bestFit="1" customWidth="1"/>
    <col min="12294" max="12294" width="10.69921875" style="327" bestFit="1" customWidth="1"/>
    <col min="12295" max="12295" width="12.09765625" style="327" customWidth="1"/>
    <col min="12296" max="12296" width="3.09765625" style="327" customWidth="1"/>
    <col min="12297" max="12543" width="8.8984375" style="327"/>
    <col min="12544" max="12544" width="4.3984375" style="327" customWidth="1"/>
    <col min="12545" max="12545" width="32.59765625" style="327" customWidth="1"/>
    <col min="12546" max="12546" width="41.296875" style="327" bestFit="1" customWidth="1"/>
    <col min="12547" max="12547" width="15.59765625" style="327" bestFit="1" customWidth="1"/>
    <col min="12548" max="12548" width="12.296875" style="327" bestFit="1" customWidth="1"/>
    <col min="12549" max="12549" width="15.59765625" style="327" bestFit="1" customWidth="1"/>
    <col min="12550" max="12550" width="10.69921875" style="327" bestFit="1" customWidth="1"/>
    <col min="12551" max="12551" width="12.09765625" style="327" customWidth="1"/>
    <col min="12552" max="12552" width="3.09765625" style="327" customWidth="1"/>
    <col min="12553" max="12799" width="8.8984375" style="327"/>
    <col min="12800" max="12800" width="4.3984375" style="327" customWidth="1"/>
    <col min="12801" max="12801" width="32.59765625" style="327" customWidth="1"/>
    <col min="12802" max="12802" width="41.296875" style="327" bestFit="1" customWidth="1"/>
    <col min="12803" max="12803" width="15.59765625" style="327" bestFit="1" customWidth="1"/>
    <col min="12804" max="12804" width="12.296875" style="327" bestFit="1" customWidth="1"/>
    <col min="12805" max="12805" width="15.59765625" style="327" bestFit="1" customWidth="1"/>
    <col min="12806" max="12806" width="10.69921875" style="327" bestFit="1" customWidth="1"/>
    <col min="12807" max="12807" width="12.09765625" style="327" customWidth="1"/>
    <col min="12808" max="12808" width="3.09765625" style="327" customWidth="1"/>
    <col min="12809" max="13055" width="8.8984375" style="327"/>
    <col min="13056" max="13056" width="4.3984375" style="327" customWidth="1"/>
    <col min="13057" max="13057" width="32.59765625" style="327" customWidth="1"/>
    <col min="13058" max="13058" width="41.296875" style="327" bestFit="1" customWidth="1"/>
    <col min="13059" max="13059" width="15.59765625" style="327" bestFit="1" customWidth="1"/>
    <col min="13060" max="13060" width="12.296875" style="327" bestFit="1" customWidth="1"/>
    <col min="13061" max="13061" width="15.59765625" style="327" bestFit="1" customWidth="1"/>
    <col min="13062" max="13062" width="10.69921875" style="327" bestFit="1" customWidth="1"/>
    <col min="13063" max="13063" width="12.09765625" style="327" customWidth="1"/>
    <col min="13064" max="13064" width="3.09765625" style="327" customWidth="1"/>
    <col min="13065" max="13311" width="8.8984375" style="327"/>
    <col min="13312" max="13312" width="4.3984375" style="327" customWidth="1"/>
    <col min="13313" max="13313" width="32.59765625" style="327" customWidth="1"/>
    <col min="13314" max="13314" width="41.296875" style="327" bestFit="1" customWidth="1"/>
    <col min="13315" max="13315" width="15.59765625" style="327" bestFit="1" customWidth="1"/>
    <col min="13316" max="13316" width="12.296875" style="327" bestFit="1" customWidth="1"/>
    <col min="13317" max="13317" width="15.59765625" style="327" bestFit="1" customWidth="1"/>
    <col min="13318" max="13318" width="10.69921875" style="327" bestFit="1" customWidth="1"/>
    <col min="13319" max="13319" width="12.09765625" style="327" customWidth="1"/>
    <col min="13320" max="13320" width="3.09765625" style="327" customWidth="1"/>
    <col min="13321" max="13567" width="8.8984375" style="327"/>
    <col min="13568" max="13568" width="4.3984375" style="327" customWidth="1"/>
    <col min="13569" max="13569" width="32.59765625" style="327" customWidth="1"/>
    <col min="13570" max="13570" width="41.296875" style="327" bestFit="1" customWidth="1"/>
    <col min="13571" max="13571" width="15.59765625" style="327" bestFit="1" customWidth="1"/>
    <col min="13572" max="13572" width="12.296875" style="327" bestFit="1" customWidth="1"/>
    <col min="13573" max="13573" width="15.59765625" style="327" bestFit="1" customWidth="1"/>
    <col min="13574" max="13574" width="10.69921875" style="327" bestFit="1" customWidth="1"/>
    <col min="13575" max="13575" width="12.09765625" style="327" customWidth="1"/>
    <col min="13576" max="13576" width="3.09765625" style="327" customWidth="1"/>
    <col min="13577" max="13823" width="8.8984375" style="327"/>
    <col min="13824" max="13824" width="4.3984375" style="327" customWidth="1"/>
    <col min="13825" max="13825" width="32.59765625" style="327" customWidth="1"/>
    <col min="13826" max="13826" width="41.296875" style="327" bestFit="1" customWidth="1"/>
    <col min="13827" max="13827" width="15.59765625" style="327" bestFit="1" customWidth="1"/>
    <col min="13828" max="13828" width="12.296875" style="327" bestFit="1" customWidth="1"/>
    <col min="13829" max="13829" width="15.59765625" style="327" bestFit="1" customWidth="1"/>
    <col min="13830" max="13830" width="10.69921875" style="327" bestFit="1" customWidth="1"/>
    <col min="13831" max="13831" width="12.09765625" style="327" customWidth="1"/>
    <col min="13832" max="13832" width="3.09765625" style="327" customWidth="1"/>
    <col min="13833" max="14079" width="8.8984375" style="327"/>
    <col min="14080" max="14080" width="4.3984375" style="327" customWidth="1"/>
    <col min="14081" max="14081" width="32.59765625" style="327" customWidth="1"/>
    <col min="14082" max="14082" width="41.296875" style="327" bestFit="1" customWidth="1"/>
    <col min="14083" max="14083" width="15.59765625" style="327" bestFit="1" customWidth="1"/>
    <col min="14084" max="14084" width="12.296875" style="327" bestFit="1" customWidth="1"/>
    <col min="14085" max="14085" width="15.59765625" style="327" bestFit="1" customWidth="1"/>
    <col min="14086" max="14086" width="10.69921875" style="327" bestFit="1" customWidth="1"/>
    <col min="14087" max="14087" width="12.09765625" style="327" customWidth="1"/>
    <col min="14088" max="14088" width="3.09765625" style="327" customWidth="1"/>
    <col min="14089" max="14335" width="8.8984375" style="327"/>
    <col min="14336" max="14336" width="4.3984375" style="327" customWidth="1"/>
    <col min="14337" max="14337" width="32.59765625" style="327" customWidth="1"/>
    <col min="14338" max="14338" width="41.296875" style="327" bestFit="1" customWidth="1"/>
    <col min="14339" max="14339" width="15.59765625" style="327" bestFit="1" customWidth="1"/>
    <col min="14340" max="14340" width="12.296875" style="327" bestFit="1" customWidth="1"/>
    <col min="14341" max="14341" width="15.59765625" style="327" bestFit="1" customWidth="1"/>
    <col min="14342" max="14342" width="10.69921875" style="327" bestFit="1" customWidth="1"/>
    <col min="14343" max="14343" width="12.09765625" style="327" customWidth="1"/>
    <col min="14344" max="14344" width="3.09765625" style="327" customWidth="1"/>
    <col min="14345" max="14591" width="8.8984375" style="327"/>
    <col min="14592" max="14592" width="4.3984375" style="327" customWidth="1"/>
    <col min="14593" max="14593" width="32.59765625" style="327" customWidth="1"/>
    <col min="14594" max="14594" width="41.296875" style="327" bestFit="1" customWidth="1"/>
    <col min="14595" max="14595" width="15.59765625" style="327" bestFit="1" customWidth="1"/>
    <col min="14596" max="14596" width="12.296875" style="327" bestFit="1" customWidth="1"/>
    <col min="14597" max="14597" width="15.59765625" style="327" bestFit="1" customWidth="1"/>
    <col min="14598" max="14598" width="10.69921875" style="327" bestFit="1" customWidth="1"/>
    <col min="14599" max="14599" width="12.09765625" style="327" customWidth="1"/>
    <col min="14600" max="14600" width="3.09765625" style="327" customWidth="1"/>
    <col min="14601" max="14847" width="8.8984375" style="327"/>
    <col min="14848" max="14848" width="4.3984375" style="327" customWidth="1"/>
    <col min="14849" max="14849" width="32.59765625" style="327" customWidth="1"/>
    <col min="14850" max="14850" width="41.296875" style="327" bestFit="1" customWidth="1"/>
    <col min="14851" max="14851" width="15.59765625" style="327" bestFit="1" customWidth="1"/>
    <col min="14852" max="14852" width="12.296875" style="327" bestFit="1" customWidth="1"/>
    <col min="14853" max="14853" width="15.59765625" style="327" bestFit="1" customWidth="1"/>
    <col min="14854" max="14854" width="10.69921875" style="327" bestFit="1" customWidth="1"/>
    <col min="14855" max="14855" width="12.09765625" style="327" customWidth="1"/>
    <col min="14856" max="14856" width="3.09765625" style="327" customWidth="1"/>
    <col min="14857" max="15103" width="8.8984375" style="327"/>
    <col min="15104" max="15104" width="4.3984375" style="327" customWidth="1"/>
    <col min="15105" max="15105" width="32.59765625" style="327" customWidth="1"/>
    <col min="15106" max="15106" width="41.296875" style="327" bestFit="1" customWidth="1"/>
    <col min="15107" max="15107" width="15.59765625" style="327" bestFit="1" customWidth="1"/>
    <col min="15108" max="15108" width="12.296875" style="327" bestFit="1" customWidth="1"/>
    <col min="15109" max="15109" width="15.59765625" style="327" bestFit="1" customWidth="1"/>
    <col min="15110" max="15110" width="10.69921875" style="327" bestFit="1" customWidth="1"/>
    <col min="15111" max="15111" width="12.09765625" style="327" customWidth="1"/>
    <col min="15112" max="15112" width="3.09765625" style="327" customWidth="1"/>
    <col min="15113" max="15359" width="8.8984375" style="327"/>
    <col min="15360" max="15360" width="4.3984375" style="327" customWidth="1"/>
    <col min="15361" max="15361" width="32.59765625" style="327" customWidth="1"/>
    <col min="15362" max="15362" width="41.296875" style="327" bestFit="1" customWidth="1"/>
    <col min="15363" max="15363" width="15.59765625" style="327" bestFit="1" customWidth="1"/>
    <col min="15364" max="15364" width="12.296875" style="327" bestFit="1" customWidth="1"/>
    <col min="15365" max="15365" width="15.59765625" style="327" bestFit="1" customWidth="1"/>
    <col min="15366" max="15366" width="10.69921875" style="327" bestFit="1" customWidth="1"/>
    <col min="15367" max="15367" width="12.09765625" style="327" customWidth="1"/>
    <col min="15368" max="15368" width="3.09765625" style="327" customWidth="1"/>
    <col min="15369" max="15615" width="8.8984375" style="327"/>
    <col min="15616" max="15616" width="4.3984375" style="327" customWidth="1"/>
    <col min="15617" max="15617" width="32.59765625" style="327" customWidth="1"/>
    <col min="15618" max="15618" width="41.296875" style="327" bestFit="1" customWidth="1"/>
    <col min="15619" max="15619" width="15.59765625" style="327" bestFit="1" customWidth="1"/>
    <col min="15620" max="15620" width="12.296875" style="327" bestFit="1" customWidth="1"/>
    <col min="15621" max="15621" width="15.59765625" style="327" bestFit="1" customWidth="1"/>
    <col min="15622" max="15622" width="10.69921875" style="327" bestFit="1" customWidth="1"/>
    <col min="15623" max="15623" width="12.09765625" style="327" customWidth="1"/>
    <col min="15624" max="15624" width="3.09765625" style="327" customWidth="1"/>
    <col min="15625" max="15871" width="8.8984375" style="327"/>
    <col min="15872" max="15872" width="4.3984375" style="327" customWidth="1"/>
    <col min="15873" max="15873" width="32.59765625" style="327" customWidth="1"/>
    <col min="15874" max="15874" width="41.296875" style="327" bestFit="1" customWidth="1"/>
    <col min="15875" max="15875" width="15.59765625" style="327" bestFit="1" customWidth="1"/>
    <col min="15876" max="15876" width="12.296875" style="327" bestFit="1" customWidth="1"/>
    <col min="15877" max="15877" width="15.59765625" style="327" bestFit="1" customWidth="1"/>
    <col min="15878" max="15878" width="10.69921875" style="327" bestFit="1" customWidth="1"/>
    <col min="15879" max="15879" width="12.09765625" style="327" customWidth="1"/>
    <col min="15880" max="15880" width="3.09765625" style="327" customWidth="1"/>
    <col min="15881" max="16127" width="8.8984375" style="327"/>
    <col min="16128" max="16128" width="4.3984375" style="327" customWidth="1"/>
    <col min="16129" max="16129" width="32.59765625" style="327" customWidth="1"/>
    <col min="16130" max="16130" width="41.296875" style="327" bestFit="1" customWidth="1"/>
    <col min="16131" max="16131" width="15.59765625" style="327" bestFit="1" customWidth="1"/>
    <col min="16132" max="16132" width="12.296875" style="327" bestFit="1" customWidth="1"/>
    <col min="16133" max="16133" width="15.59765625" style="327" bestFit="1" customWidth="1"/>
    <col min="16134" max="16134" width="10.69921875" style="327" bestFit="1" customWidth="1"/>
    <col min="16135" max="16135" width="12.09765625" style="327" customWidth="1"/>
    <col min="16136" max="16136" width="3.09765625" style="327" customWidth="1"/>
    <col min="16137" max="16384" width="8.8984375" style="327"/>
  </cols>
  <sheetData>
    <row r="1" spans="1:7" ht="18.600000000000001" customHeight="1" x14ac:dyDescent="0.3">
      <c r="A1" s="508" t="s">
        <v>200</v>
      </c>
      <c r="B1" s="508"/>
      <c r="C1" s="508"/>
      <c r="D1" s="508"/>
      <c r="E1" s="508"/>
      <c r="F1" s="508"/>
    </row>
    <row r="2" spans="1:7" ht="15.7" customHeight="1" x14ac:dyDescent="0.3">
      <c r="B2" s="329">
        <v>43525</v>
      </c>
    </row>
    <row r="3" spans="1:7" ht="15.7" customHeight="1" x14ac:dyDescent="0.3">
      <c r="B3" s="329"/>
    </row>
    <row r="4" spans="1:7" ht="15" customHeight="1" x14ac:dyDescent="0.3">
      <c r="A4" s="332" t="s">
        <v>1496</v>
      </c>
      <c r="C4" s="333" t="s">
        <v>201</v>
      </c>
      <c r="D4" s="333" t="s">
        <v>202</v>
      </c>
      <c r="E4" s="333" t="s">
        <v>203</v>
      </c>
      <c r="F4" s="382" t="s">
        <v>435</v>
      </c>
    </row>
    <row r="5" spans="1:7" ht="14.4" customHeight="1" x14ac:dyDescent="0.3">
      <c r="A5" s="335" t="s">
        <v>1113</v>
      </c>
      <c r="B5" s="327" t="s">
        <v>1383</v>
      </c>
      <c r="C5" s="336">
        <v>17.78</v>
      </c>
      <c r="D5" s="336">
        <v>3.55</v>
      </c>
      <c r="E5" s="337">
        <v>21.33</v>
      </c>
      <c r="F5" s="331" t="s">
        <v>5</v>
      </c>
      <c r="G5" s="328" t="s">
        <v>1162</v>
      </c>
    </row>
    <row r="6" spans="1:7" ht="14.4" customHeight="1" x14ac:dyDescent="0.3">
      <c r="A6" s="335" t="s">
        <v>1113</v>
      </c>
      <c r="B6" s="327" t="s">
        <v>1383</v>
      </c>
      <c r="C6" s="336">
        <v>54.47</v>
      </c>
      <c r="D6" s="336">
        <v>10.9</v>
      </c>
      <c r="E6" s="337">
        <v>65.37</v>
      </c>
      <c r="F6" s="331" t="s">
        <v>5</v>
      </c>
      <c r="G6" s="328" t="s">
        <v>1162</v>
      </c>
    </row>
    <row r="7" spans="1:7" ht="14.4" customHeight="1" x14ac:dyDescent="0.3">
      <c r="A7" s="335" t="s">
        <v>8</v>
      </c>
      <c r="B7" s="327" t="s">
        <v>1384</v>
      </c>
      <c r="C7" s="339">
        <v>15</v>
      </c>
      <c r="D7" s="339">
        <v>3</v>
      </c>
      <c r="E7" s="339">
        <v>18</v>
      </c>
      <c r="F7" s="331" t="s">
        <v>5</v>
      </c>
      <c r="G7" s="328" t="s">
        <v>1162</v>
      </c>
    </row>
    <row r="8" spans="1:7" ht="14.4" customHeight="1" x14ac:dyDescent="0.3">
      <c r="A8" s="335" t="s">
        <v>831</v>
      </c>
      <c r="B8" s="327" t="s">
        <v>1580</v>
      </c>
      <c r="C8" s="339">
        <v>1072</v>
      </c>
      <c r="D8" s="339">
        <v>214.4</v>
      </c>
      <c r="E8" s="339">
        <v>1286.4000000000001</v>
      </c>
      <c r="F8" s="331">
        <v>203516</v>
      </c>
      <c r="G8" s="328" t="s">
        <v>1157</v>
      </c>
    </row>
    <row r="9" spans="1:7" ht="14.4" customHeight="1" x14ac:dyDescent="0.3">
      <c r="A9" s="335" t="s">
        <v>253</v>
      </c>
      <c r="B9" s="327" t="s">
        <v>1581</v>
      </c>
      <c r="C9" s="339">
        <v>220</v>
      </c>
      <c r="D9" s="339">
        <v>44</v>
      </c>
      <c r="E9" s="339">
        <v>264</v>
      </c>
      <c r="F9" s="331">
        <v>203517</v>
      </c>
      <c r="G9" s="328" t="s">
        <v>1162</v>
      </c>
    </row>
    <row r="10" spans="1:7" ht="12.85" customHeight="1" x14ac:dyDescent="0.3">
      <c r="A10" s="335" t="s">
        <v>1582</v>
      </c>
      <c r="B10" s="335" t="s">
        <v>1583</v>
      </c>
      <c r="C10" s="340">
        <v>1129.96</v>
      </c>
      <c r="D10" s="383">
        <v>225.99</v>
      </c>
      <c r="E10" s="383">
        <v>1355.95</v>
      </c>
      <c r="F10" s="331">
        <v>108942</v>
      </c>
      <c r="G10" s="338" t="s">
        <v>1164</v>
      </c>
    </row>
    <row r="11" spans="1:7" x14ac:dyDescent="0.3">
      <c r="C11" s="342">
        <f>SUM(C5:C10)</f>
        <v>2509.21</v>
      </c>
      <c r="D11" s="342">
        <f>SUM(D5:D10)</f>
        <v>501.84000000000003</v>
      </c>
      <c r="E11" s="342">
        <f>SUM(E5:E10)</f>
        <v>3011.05</v>
      </c>
    </row>
    <row r="12" spans="1:7" x14ac:dyDescent="0.3">
      <c r="C12" s="341"/>
      <c r="D12" s="341"/>
      <c r="E12" s="341"/>
      <c r="G12" s="338"/>
    </row>
    <row r="13" spans="1:7" x14ac:dyDescent="0.3">
      <c r="A13" s="332" t="s">
        <v>1500</v>
      </c>
      <c r="C13" s="343"/>
      <c r="D13" s="343"/>
      <c r="E13" s="343"/>
    </row>
    <row r="14" spans="1:7" x14ac:dyDescent="0.3">
      <c r="A14" s="335" t="s">
        <v>12</v>
      </c>
      <c r="B14" s="327" t="s">
        <v>13</v>
      </c>
      <c r="C14" s="344">
        <v>8.31</v>
      </c>
      <c r="D14" s="344"/>
      <c r="E14" s="344">
        <v>8.31</v>
      </c>
      <c r="F14" s="346" t="s">
        <v>5</v>
      </c>
      <c r="G14" s="328" t="s">
        <v>1162</v>
      </c>
    </row>
    <row r="15" spans="1:7" x14ac:dyDescent="0.3">
      <c r="A15" s="327" t="s">
        <v>18</v>
      </c>
      <c r="B15" s="327" t="s">
        <v>19</v>
      </c>
      <c r="C15" s="345">
        <v>91.5</v>
      </c>
      <c r="D15" s="345">
        <v>18.25</v>
      </c>
      <c r="E15" s="345">
        <f>SUM(C15:D15)</f>
        <v>109.75</v>
      </c>
      <c r="F15" s="346" t="s">
        <v>5</v>
      </c>
      <c r="G15" s="328" t="s">
        <v>1162</v>
      </c>
    </row>
    <row r="16" spans="1:7" x14ac:dyDescent="0.3">
      <c r="A16" s="327" t="s">
        <v>8</v>
      </c>
      <c r="B16" s="327" t="s">
        <v>1387</v>
      </c>
      <c r="C16" s="344">
        <v>382.3</v>
      </c>
      <c r="D16" s="344">
        <v>76.459999999999994</v>
      </c>
      <c r="E16" s="344">
        <f>SUM(C16:D16)</f>
        <v>458.76</v>
      </c>
      <c r="F16" s="331" t="s">
        <v>5</v>
      </c>
      <c r="G16" s="328" t="s">
        <v>1162</v>
      </c>
    </row>
    <row r="17" spans="1:7" x14ac:dyDescent="0.3">
      <c r="A17" s="327" t="s">
        <v>615</v>
      </c>
      <c r="B17" s="327" t="s">
        <v>744</v>
      </c>
      <c r="C17" s="344">
        <v>28.76</v>
      </c>
      <c r="D17" s="344">
        <v>5.76</v>
      </c>
      <c r="E17" s="344">
        <v>34.520000000000003</v>
      </c>
      <c r="F17" s="349">
        <v>203519</v>
      </c>
      <c r="G17" s="328" t="s">
        <v>1162</v>
      </c>
    </row>
    <row r="18" spans="1:7" x14ac:dyDescent="0.3">
      <c r="A18" s="327" t="s">
        <v>1584</v>
      </c>
      <c r="B18" s="327" t="s">
        <v>1585</v>
      </c>
      <c r="C18" s="330">
        <v>1126</v>
      </c>
      <c r="D18" s="330">
        <v>225.2</v>
      </c>
      <c r="E18" s="330">
        <v>1351.2</v>
      </c>
      <c r="F18" s="349">
        <v>203520</v>
      </c>
      <c r="G18" s="328" t="s">
        <v>1162</v>
      </c>
    </row>
    <row r="19" spans="1:7" x14ac:dyDescent="0.3">
      <c r="A19" s="327" t="s">
        <v>90</v>
      </c>
      <c r="B19" s="327" t="s">
        <v>613</v>
      </c>
      <c r="C19" s="330">
        <v>180.45</v>
      </c>
      <c r="E19" s="330">
        <v>180.45</v>
      </c>
      <c r="F19" s="349">
        <v>203521</v>
      </c>
      <c r="G19" s="328" t="s">
        <v>1162</v>
      </c>
    </row>
    <row r="20" spans="1:7" x14ac:dyDescent="0.3">
      <c r="A20" s="327" t="s">
        <v>660</v>
      </c>
      <c r="B20" s="327" t="s">
        <v>198</v>
      </c>
      <c r="C20" s="344">
        <v>-38.22</v>
      </c>
      <c r="D20" s="344">
        <v>-7.64</v>
      </c>
      <c r="E20" s="344">
        <v>-45.86</v>
      </c>
      <c r="F20" s="331">
        <v>203522</v>
      </c>
      <c r="G20" s="328" t="s">
        <v>1162</v>
      </c>
    </row>
    <row r="21" spans="1:7" x14ac:dyDescent="0.3">
      <c r="A21" s="327" t="s">
        <v>660</v>
      </c>
      <c r="B21" s="327" t="s">
        <v>198</v>
      </c>
      <c r="C21" s="330">
        <v>55.65</v>
      </c>
      <c r="D21" s="330">
        <v>11.13</v>
      </c>
      <c r="E21" s="330">
        <v>66.78</v>
      </c>
      <c r="F21" s="349">
        <v>203522</v>
      </c>
      <c r="G21" s="328" t="s">
        <v>1162</v>
      </c>
    </row>
    <row r="22" spans="1:7" x14ac:dyDescent="0.3">
      <c r="A22" s="327" t="s">
        <v>656</v>
      </c>
      <c r="B22" s="327" t="s">
        <v>655</v>
      </c>
      <c r="C22" s="330">
        <v>30.42</v>
      </c>
      <c r="D22" s="330">
        <v>3.24</v>
      </c>
      <c r="E22" s="330">
        <f>SUM(C22:D22)</f>
        <v>33.660000000000004</v>
      </c>
      <c r="F22" s="331">
        <v>203421</v>
      </c>
      <c r="G22" s="328" t="s">
        <v>1162</v>
      </c>
    </row>
    <row r="23" spans="1:7" x14ac:dyDescent="0.3">
      <c r="A23" s="335" t="s">
        <v>1586</v>
      </c>
      <c r="B23" s="355" t="s">
        <v>1587</v>
      </c>
      <c r="C23" s="388">
        <v>270</v>
      </c>
      <c r="D23" s="383">
        <v>54</v>
      </c>
      <c r="E23" s="383">
        <v>324</v>
      </c>
      <c r="F23" s="331">
        <v>108941</v>
      </c>
      <c r="G23" s="338" t="s">
        <v>1164</v>
      </c>
    </row>
    <row r="24" spans="1:7" x14ac:dyDescent="0.3">
      <c r="A24" s="335" t="s">
        <v>1588</v>
      </c>
      <c r="B24" s="355" t="s">
        <v>1589</v>
      </c>
      <c r="C24" s="388">
        <v>4658.6499999999996</v>
      </c>
      <c r="D24" s="383"/>
      <c r="E24" s="383">
        <v>4658.6499999999996</v>
      </c>
      <c r="F24" s="331">
        <v>108943</v>
      </c>
      <c r="G24" s="338" t="s">
        <v>1164</v>
      </c>
    </row>
    <row r="25" spans="1:7" x14ac:dyDescent="0.3">
      <c r="A25" s="335" t="s">
        <v>90</v>
      </c>
      <c r="B25" s="355" t="s">
        <v>613</v>
      </c>
      <c r="C25" s="388">
        <v>25.2</v>
      </c>
      <c r="D25" s="383"/>
      <c r="E25" s="383">
        <v>25.2</v>
      </c>
      <c r="F25" s="331">
        <v>203422</v>
      </c>
      <c r="G25" s="328" t="s">
        <v>1162</v>
      </c>
    </row>
    <row r="26" spans="1:7" x14ac:dyDescent="0.3">
      <c r="A26" s="335" t="s">
        <v>610</v>
      </c>
      <c r="B26" s="355" t="s">
        <v>1590</v>
      </c>
      <c r="C26" s="388">
        <v>258.93</v>
      </c>
      <c r="D26" s="383"/>
      <c r="E26" s="383">
        <v>258.93</v>
      </c>
      <c r="F26" s="331">
        <v>203424</v>
      </c>
    </row>
    <row r="27" spans="1:7" x14ac:dyDescent="0.3">
      <c r="C27" s="342">
        <f>SUM(C14:C26)</f>
        <v>7077.95</v>
      </c>
      <c r="D27" s="342">
        <f>SUM(D14:D26)</f>
        <v>386.4</v>
      </c>
      <c r="E27" s="342">
        <f>SUM(E14:E26)</f>
        <v>7464.3499999999995</v>
      </c>
      <c r="G27" s="338"/>
    </row>
    <row r="28" spans="1:7" x14ac:dyDescent="0.3">
      <c r="C28" s="341"/>
      <c r="D28" s="341"/>
      <c r="E28" s="341"/>
      <c r="G28" s="338"/>
    </row>
    <row r="29" spans="1:7" x14ac:dyDescent="0.3">
      <c r="A29" s="332" t="s">
        <v>1502</v>
      </c>
      <c r="C29" s="343"/>
      <c r="D29" s="343"/>
      <c r="E29" s="343"/>
    </row>
    <row r="30" spans="1:7" x14ac:dyDescent="0.3">
      <c r="A30" s="335" t="s">
        <v>1113</v>
      </c>
      <c r="B30" s="327" t="s">
        <v>1398</v>
      </c>
      <c r="C30" s="343">
        <v>77.81</v>
      </c>
      <c r="D30" s="343">
        <v>15.56</v>
      </c>
      <c r="E30" s="347">
        <v>93.37</v>
      </c>
      <c r="F30" s="349" t="s">
        <v>5</v>
      </c>
      <c r="G30" s="328" t="s">
        <v>1162</v>
      </c>
    </row>
    <row r="31" spans="1:7" x14ac:dyDescent="0.3">
      <c r="A31" s="335" t="s">
        <v>656</v>
      </c>
      <c r="B31" s="348" t="s">
        <v>655</v>
      </c>
      <c r="C31" s="344">
        <v>8.65</v>
      </c>
      <c r="D31" s="344"/>
      <c r="E31" s="344">
        <v>8.65</v>
      </c>
      <c r="F31" s="349">
        <v>203524</v>
      </c>
      <c r="G31" s="328" t="s">
        <v>1162</v>
      </c>
    </row>
    <row r="32" spans="1:7" x14ac:dyDescent="0.3">
      <c r="A32" s="327" t="s">
        <v>681</v>
      </c>
      <c r="B32" s="327" t="s">
        <v>1407</v>
      </c>
      <c r="C32" s="330">
        <v>95.26</v>
      </c>
      <c r="D32" s="330">
        <v>4.7699999999999996</v>
      </c>
      <c r="E32" s="330">
        <f>SUM(C32:D32)</f>
        <v>100.03</v>
      </c>
      <c r="F32" s="349">
        <v>203525</v>
      </c>
      <c r="G32" s="328" t="s">
        <v>1162</v>
      </c>
    </row>
    <row r="33" spans="1:7" x14ac:dyDescent="0.3">
      <c r="A33" s="327" t="s">
        <v>649</v>
      </c>
      <c r="B33" s="327" t="s">
        <v>659</v>
      </c>
      <c r="C33" s="330">
        <v>50.71</v>
      </c>
      <c r="D33" s="330">
        <v>10.15</v>
      </c>
      <c r="E33" s="330">
        <v>60.86</v>
      </c>
      <c r="F33" s="349">
        <v>203526</v>
      </c>
      <c r="G33" s="328" t="s">
        <v>1162</v>
      </c>
    </row>
    <row r="34" spans="1:7" x14ac:dyDescent="0.3">
      <c r="A34" s="327" t="s">
        <v>1062</v>
      </c>
      <c r="B34" s="327" t="s">
        <v>1591</v>
      </c>
      <c r="C34" s="330">
        <v>1875</v>
      </c>
      <c r="E34" s="330">
        <v>1875</v>
      </c>
      <c r="F34" s="349" t="s">
        <v>5</v>
      </c>
      <c r="G34" s="328" t="s">
        <v>1162</v>
      </c>
    </row>
    <row r="35" spans="1:7" x14ac:dyDescent="0.3">
      <c r="A35" s="327" t="s">
        <v>663</v>
      </c>
      <c r="B35" s="327" t="s">
        <v>1592</v>
      </c>
      <c r="C35" s="330">
        <v>13.32</v>
      </c>
      <c r="D35" s="330">
        <v>2.67</v>
      </c>
      <c r="E35" s="330">
        <f>SUM(C35:D35)</f>
        <v>15.99</v>
      </c>
      <c r="F35" s="349" t="s">
        <v>52</v>
      </c>
      <c r="G35" s="328" t="s">
        <v>1162</v>
      </c>
    </row>
    <row r="36" spans="1:7" x14ac:dyDescent="0.3">
      <c r="A36" s="327" t="s">
        <v>663</v>
      </c>
      <c r="B36" s="327" t="s">
        <v>1592</v>
      </c>
      <c r="C36" s="330">
        <v>13.32</v>
      </c>
      <c r="D36" s="330">
        <v>2.67</v>
      </c>
      <c r="E36" s="330">
        <v>15.99</v>
      </c>
      <c r="F36" s="349" t="s">
        <v>52</v>
      </c>
      <c r="G36" s="328" t="s">
        <v>1162</v>
      </c>
    </row>
    <row r="37" spans="1:7" x14ac:dyDescent="0.3">
      <c r="A37" s="327" t="s">
        <v>663</v>
      </c>
      <c r="B37" s="327" t="s">
        <v>1592</v>
      </c>
      <c r="C37" s="330">
        <v>13.32</v>
      </c>
      <c r="D37" s="330">
        <v>2.67</v>
      </c>
      <c r="E37" s="330">
        <v>15.99</v>
      </c>
      <c r="F37" s="349" t="s">
        <v>52</v>
      </c>
      <c r="G37" s="328" t="s">
        <v>1162</v>
      </c>
    </row>
    <row r="38" spans="1:7" x14ac:dyDescent="0.3">
      <c r="A38" s="327" t="s">
        <v>663</v>
      </c>
      <c r="B38" s="327" t="s">
        <v>1592</v>
      </c>
      <c r="C38" s="330">
        <v>13.32</v>
      </c>
      <c r="D38" s="330">
        <v>2.67</v>
      </c>
      <c r="E38" s="330">
        <v>15.99</v>
      </c>
      <c r="F38" s="349" t="s">
        <v>52</v>
      </c>
      <c r="G38" s="328" t="s">
        <v>1162</v>
      </c>
    </row>
    <row r="39" spans="1:7" x14ac:dyDescent="0.3">
      <c r="A39" s="327" t="s">
        <v>663</v>
      </c>
      <c r="B39" s="327" t="s">
        <v>1592</v>
      </c>
      <c r="C39" s="330">
        <v>12.29</v>
      </c>
      <c r="D39" s="330">
        <v>2.46</v>
      </c>
      <c r="E39" s="330">
        <v>14.75</v>
      </c>
      <c r="F39" s="349" t="s">
        <v>52</v>
      </c>
      <c r="G39" s="328" t="s">
        <v>1162</v>
      </c>
    </row>
    <row r="40" spans="1:7" x14ac:dyDescent="0.3">
      <c r="A40" s="327" t="s">
        <v>663</v>
      </c>
      <c r="B40" s="327" t="s">
        <v>1592</v>
      </c>
      <c r="C40" s="330">
        <v>12.29</v>
      </c>
      <c r="D40" s="330">
        <v>2.46</v>
      </c>
      <c r="E40" s="330">
        <v>14.75</v>
      </c>
      <c r="F40" s="349" t="s">
        <v>52</v>
      </c>
      <c r="G40" s="328" t="s">
        <v>1162</v>
      </c>
    </row>
    <row r="41" spans="1:7" x14ac:dyDescent="0.3">
      <c r="A41" s="327" t="s">
        <v>663</v>
      </c>
      <c r="B41" s="327" t="s">
        <v>1592</v>
      </c>
      <c r="C41" s="330">
        <v>23.32</v>
      </c>
      <c r="D41" s="330">
        <v>4.67</v>
      </c>
      <c r="E41" s="330">
        <v>27.99</v>
      </c>
      <c r="F41" s="349" t="s">
        <v>52</v>
      </c>
      <c r="G41" s="328" t="s">
        <v>1162</v>
      </c>
    </row>
    <row r="42" spans="1:7" x14ac:dyDescent="0.3">
      <c r="A42" s="327" t="s">
        <v>663</v>
      </c>
      <c r="B42" s="327" t="s">
        <v>1592</v>
      </c>
      <c r="C42" s="330">
        <v>20.76</v>
      </c>
      <c r="D42" s="330">
        <v>4.1500000000000004</v>
      </c>
      <c r="E42" s="330">
        <v>24.91</v>
      </c>
      <c r="F42" s="349" t="s">
        <v>52</v>
      </c>
      <c r="G42" s="328" t="s">
        <v>1162</v>
      </c>
    </row>
    <row r="43" spans="1:7" x14ac:dyDescent="0.3">
      <c r="A43" s="327" t="s">
        <v>663</v>
      </c>
      <c r="B43" s="327" t="s">
        <v>1592</v>
      </c>
      <c r="C43" s="330">
        <v>5</v>
      </c>
      <c r="D43" s="330">
        <v>1</v>
      </c>
      <c r="E43" s="330">
        <v>6</v>
      </c>
      <c r="F43" s="349" t="s">
        <v>52</v>
      </c>
      <c r="G43" s="328" t="s">
        <v>1162</v>
      </c>
    </row>
    <row r="44" spans="1:7" x14ac:dyDescent="0.3">
      <c r="A44" s="327" t="s">
        <v>663</v>
      </c>
      <c r="B44" s="327" t="s">
        <v>1592</v>
      </c>
      <c r="C44" s="330">
        <v>33.32</v>
      </c>
      <c r="D44" s="330">
        <v>6.67</v>
      </c>
      <c r="E44" s="330">
        <v>39.99</v>
      </c>
      <c r="F44" s="349" t="s">
        <v>52</v>
      </c>
      <c r="G44" s="328" t="s">
        <v>1162</v>
      </c>
    </row>
    <row r="45" spans="1:7" x14ac:dyDescent="0.3">
      <c r="A45" s="327" t="s">
        <v>663</v>
      </c>
      <c r="B45" s="327" t="s">
        <v>1593</v>
      </c>
      <c r="C45" s="330">
        <v>37.9</v>
      </c>
      <c r="D45" s="330">
        <v>7.59</v>
      </c>
      <c r="E45" s="330">
        <v>45.49</v>
      </c>
      <c r="F45" s="349" t="s">
        <v>52</v>
      </c>
      <c r="G45" s="328" t="s">
        <v>1162</v>
      </c>
    </row>
    <row r="46" spans="1:7" x14ac:dyDescent="0.3">
      <c r="A46" s="327" t="s">
        <v>663</v>
      </c>
      <c r="B46" s="327" t="s">
        <v>1594</v>
      </c>
      <c r="C46" s="330">
        <v>4.32</v>
      </c>
      <c r="E46" s="330">
        <v>4.32</v>
      </c>
      <c r="F46" s="349" t="s">
        <v>52</v>
      </c>
      <c r="G46" s="328" t="s">
        <v>1162</v>
      </c>
    </row>
    <row r="47" spans="1:7" x14ac:dyDescent="0.3">
      <c r="A47" s="327" t="s">
        <v>632</v>
      </c>
      <c r="B47" s="327" t="s">
        <v>1595</v>
      </c>
      <c r="C47" s="330">
        <v>54.54</v>
      </c>
      <c r="E47" s="330">
        <v>54.54</v>
      </c>
      <c r="F47" s="349" t="s">
        <v>5</v>
      </c>
      <c r="G47" s="328" t="s">
        <v>1162</v>
      </c>
    </row>
    <row r="48" spans="1:7" x14ac:dyDescent="0.3">
      <c r="A48" s="327" t="s">
        <v>1433</v>
      </c>
      <c r="B48" s="327" t="s">
        <v>1469</v>
      </c>
      <c r="C48" s="330">
        <v>111.85</v>
      </c>
      <c r="E48" s="330">
        <v>111.85</v>
      </c>
      <c r="F48" s="349">
        <v>203528</v>
      </c>
      <c r="G48" s="328" t="s">
        <v>1162</v>
      </c>
    </row>
    <row r="49" spans="1:7" x14ac:dyDescent="0.3">
      <c r="A49" s="327" t="s">
        <v>1596</v>
      </c>
      <c r="B49" s="327" t="s">
        <v>1597</v>
      </c>
      <c r="C49" s="330">
        <v>93.95</v>
      </c>
      <c r="E49" s="330">
        <v>93.95</v>
      </c>
      <c r="F49" s="331">
        <v>203529</v>
      </c>
      <c r="G49" s="328" t="s">
        <v>1162</v>
      </c>
    </row>
    <row r="50" spans="1:7" x14ac:dyDescent="0.3">
      <c r="A50" s="327" t="s">
        <v>729</v>
      </c>
      <c r="B50" s="327" t="s">
        <v>1597</v>
      </c>
      <c r="C50" s="330">
        <v>223</v>
      </c>
      <c r="E50" s="330">
        <v>223</v>
      </c>
      <c r="F50" s="331">
        <v>203530</v>
      </c>
      <c r="G50" s="328" t="s">
        <v>1162</v>
      </c>
    </row>
    <row r="51" spans="1:7" x14ac:dyDescent="0.3">
      <c r="A51" s="327" t="s">
        <v>881</v>
      </c>
      <c r="B51" s="327" t="s">
        <v>1536</v>
      </c>
      <c r="C51" s="330">
        <v>47</v>
      </c>
      <c r="D51" s="330">
        <v>9.4</v>
      </c>
      <c r="E51" s="330">
        <v>56.4</v>
      </c>
      <c r="F51" s="331" t="s">
        <v>5</v>
      </c>
      <c r="G51" s="328" t="s">
        <v>1162</v>
      </c>
    </row>
    <row r="52" spans="1:7" x14ac:dyDescent="0.3">
      <c r="A52" s="350"/>
      <c r="B52" s="351"/>
      <c r="C52" s="342">
        <f>SUM(C30:C51)</f>
        <v>2840.2500000000009</v>
      </c>
      <c r="D52" s="342">
        <f>SUM(D30:D51)</f>
        <v>79.560000000000016</v>
      </c>
      <c r="E52" s="342">
        <f>SUM(E30:E51)</f>
        <v>2919.8099999999981</v>
      </c>
    </row>
    <row r="53" spans="1:7" x14ac:dyDescent="0.3">
      <c r="A53" s="352"/>
      <c r="B53" s="350"/>
      <c r="C53" s="341"/>
      <c r="D53" s="341"/>
      <c r="E53" s="341"/>
      <c r="G53" s="338"/>
    </row>
    <row r="54" spans="1:7" x14ac:dyDescent="0.3">
      <c r="A54" s="332" t="s">
        <v>1517</v>
      </c>
      <c r="C54" s="341"/>
      <c r="D54" s="341"/>
      <c r="E54" s="341"/>
      <c r="G54" s="338"/>
    </row>
    <row r="55" spans="1:7" x14ac:dyDescent="0.3">
      <c r="A55" s="327" t="s">
        <v>960</v>
      </c>
      <c r="B55" s="335" t="s">
        <v>1598</v>
      </c>
      <c r="C55" s="341">
        <v>123</v>
      </c>
      <c r="D55" s="341"/>
      <c r="E55" s="341">
        <v>123</v>
      </c>
      <c r="F55" s="331">
        <v>203534</v>
      </c>
      <c r="G55" s="328" t="s">
        <v>1162</v>
      </c>
    </row>
    <row r="56" spans="1:7" x14ac:dyDescent="0.3">
      <c r="A56" s="327" t="s">
        <v>684</v>
      </c>
      <c r="B56" s="335" t="s">
        <v>1599</v>
      </c>
      <c r="C56" s="341">
        <v>185.65</v>
      </c>
      <c r="D56" s="341">
        <v>37.130000000000003</v>
      </c>
      <c r="E56" s="341">
        <v>222.78</v>
      </c>
      <c r="F56" s="331">
        <v>203535</v>
      </c>
      <c r="G56" s="328" t="s">
        <v>1162</v>
      </c>
    </row>
    <row r="57" spans="1:7" x14ac:dyDescent="0.3">
      <c r="A57" s="327" t="s">
        <v>1600</v>
      </c>
      <c r="B57" s="335" t="s">
        <v>1601</v>
      </c>
      <c r="C57" s="341">
        <v>87.95</v>
      </c>
      <c r="D57" s="341"/>
      <c r="E57" s="341">
        <v>87.95</v>
      </c>
      <c r="F57" s="331" t="s">
        <v>52</v>
      </c>
      <c r="G57" s="328" t="s">
        <v>1162</v>
      </c>
    </row>
    <row r="58" spans="1:7" x14ac:dyDescent="0.3">
      <c r="A58" s="332"/>
      <c r="C58" s="342">
        <f>SUM(C55:C57)</f>
        <v>396.59999999999997</v>
      </c>
      <c r="D58" s="342">
        <f>SUM(D55:D57)</f>
        <v>37.130000000000003</v>
      </c>
      <c r="E58" s="342">
        <f>SUM(E55:E57)</f>
        <v>433.72999999999996</v>
      </c>
      <c r="G58" s="338"/>
    </row>
    <row r="59" spans="1:7" x14ac:dyDescent="0.3">
      <c r="A59" s="335"/>
      <c r="C59" s="341"/>
      <c r="D59" s="341"/>
      <c r="E59" s="341"/>
      <c r="G59" s="338"/>
    </row>
    <row r="60" spans="1:7" x14ac:dyDescent="0.3">
      <c r="A60" s="332" t="s">
        <v>1520</v>
      </c>
      <c r="B60" s="335"/>
      <c r="C60" s="343"/>
      <c r="D60" s="343"/>
      <c r="E60" s="343"/>
    </row>
    <row r="61" spans="1:7" x14ac:dyDescent="0.3">
      <c r="A61" s="335" t="s">
        <v>1113</v>
      </c>
      <c r="B61" s="335" t="s">
        <v>1415</v>
      </c>
      <c r="C61" s="343">
        <v>17.78</v>
      </c>
      <c r="D61" s="343">
        <v>3.56</v>
      </c>
      <c r="E61" s="343">
        <v>21.34</v>
      </c>
      <c r="F61" s="331" t="s">
        <v>5</v>
      </c>
      <c r="G61" s="328" t="s">
        <v>1162</v>
      </c>
    </row>
    <row r="62" spans="1:7" x14ac:dyDescent="0.3">
      <c r="A62" s="335" t="s">
        <v>1113</v>
      </c>
      <c r="B62" s="335" t="s">
        <v>1415</v>
      </c>
      <c r="C62" s="343">
        <v>54.46</v>
      </c>
      <c r="D62" s="343">
        <v>10.89</v>
      </c>
      <c r="E62" s="343">
        <v>65.349999999999994</v>
      </c>
      <c r="F62" s="331" t="s">
        <v>5</v>
      </c>
      <c r="G62" s="328" t="s">
        <v>1162</v>
      </c>
    </row>
    <row r="63" spans="1:7" x14ac:dyDescent="0.3">
      <c r="A63" s="335" t="s">
        <v>634</v>
      </c>
      <c r="B63" s="335" t="s">
        <v>1446</v>
      </c>
      <c r="C63" s="343">
        <v>410</v>
      </c>
      <c r="D63" s="343">
        <v>82</v>
      </c>
      <c r="E63" s="343">
        <v>492</v>
      </c>
      <c r="F63" s="331">
        <v>203423</v>
      </c>
      <c r="G63" s="328" t="s">
        <v>1162</v>
      </c>
    </row>
    <row r="64" spans="1:7" x14ac:dyDescent="0.3">
      <c r="C64" s="342">
        <f>SUM(C61:C63)</f>
        <v>482.24</v>
      </c>
      <c r="D64" s="342">
        <f>SUM(D61:D63)</f>
        <v>96.45</v>
      </c>
      <c r="E64" s="342">
        <f>SUM(E61:E63)</f>
        <v>578.69000000000005</v>
      </c>
      <c r="G64" s="338"/>
    </row>
    <row r="65" spans="1:7" x14ac:dyDescent="0.3">
      <c r="C65" s="341"/>
      <c r="D65" s="341"/>
      <c r="E65" s="341"/>
      <c r="G65" s="338"/>
    </row>
    <row r="66" spans="1:7" x14ac:dyDescent="0.3">
      <c r="A66" s="332" t="s">
        <v>1521</v>
      </c>
      <c r="C66" s="343"/>
      <c r="D66" s="343"/>
      <c r="E66" s="343"/>
    </row>
    <row r="67" spans="1:7" x14ac:dyDescent="0.3">
      <c r="A67" s="335" t="s">
        <v>8</v>
      </c>
      <c r="B67" s="327" t="s">
        <v>1144</v>
      </c>
      <c r="C67" s="339">
        <v>25.41</v>
      </c>
      <c r="D67" s="339">
        <v>5.08</v>
      </c>
      <c r="E67" s="339">
        <v>30.49</v>
      </c>
      <c r="F67" s="331" t="s">
        <v>5</v>
      </c>
      <c r="G67" s="328" t="s">
        <v>1162</v>
      </c>
    </row>
    <row r="68" spans="1:7" x14ac:dyDescent="0.3">
      <c r="A68" s="335" t="s">
        <v>1147</v>
      </c>
      <c r="B68" s="327" t="s">
        <v>1564</v>
      </c>
      <c r="C68" s="339">
        <v>369.12</v>
      </c>
      <c r="D68" s="339">
        <v>73.819999999999993</v>
      </c>
      <c r="E68" s="339">
        <f>SUM(C68:D68)</f>
        <v>442.94</v>
      </c>
      <c r="F68" s="331" t="s">
        <v>5</v>
      </c>
      <c r="G68" s="328" t="s">
        <v>1162</v>
      </c>
    </row>
    <row r="69" spans="1:7" x14ac:dyDescent="0.3">
      <c r="A69" s="335" t="s">
        <v>1229</v>
      </c>
      <c r="B69" s="327" t="s">
        <v>1336</v>
      </c>
      <c r="C69" s="339">
        <v>48.45</v>
      </c>
      <c r="D69" s="339">
        <v>2.42</v>
      </c>
      <c r="E69" s="339">
        <v>50.87</v>
      </c>
      <c r="F69" s="331">
        <v>203536</v>
      </c>
      <c r="G69" s="328" t="s">
        <v>1162</v>
      </c>
    </row>
    <row r="70" spans="1:7" x14ac:dyDescent="0.3">
      <c r="A70" s="352"/>
      <c r="B70" s="350"/>
      <c r="C70" s="342">
        <f>SUM(C67:C69)</f>
        <v>442.98</v>
      </c>
      <c r="D70" s="342">
        <f>SUM(D67:D69)</f>
        <v>81.319999999999993</v>
      </c>
      <c r="E70" s="342">
        <f>SUM(E67:E69)</f>
        <v>524.29999999999995</v>
      </c>
      <c r="G70" s="338"/>
    </row>
    <row r="71" spans="1:7" x14ac:dyDescent="0.3">
      <c r="A71" s="352"/>
      <c r="B71" s="350"/>
      <c r="C71" s="341"/>
      <c r="D71" s="341"/>
      <c r="E71" s="341"/>
    </row>
    <row r="72" spans="1:7" x14ac:dyDescent="0.3">
      <c r="A72" s="354" t="s">
        <v>1526</v>
      </c>
      <c r="B72" s="350"/>
      <c r="C72" s="341"/>
      <c r="D72" s="341"/>
      <c r="E72" s="341"/>
    </row>
    <row r="73" spans="1:7" x14ac:dyDescent="0.3">
      <c r="A73" s="352" t="s">
        <v>891</v>
      </c>
      <c r="B73" s="348" t="s">
        <v>1251</v>
      </c>
      <c r="C73" s="341">
        <v>313.33</v>
      </c>
      <c r="D73" s="341">
        <v>62.67</v>
      </c>
      <c r="E73" s="341">
        <v>376</v>
      </c>
      <c r="F73" s="331">
        <v>203537</v>
      </c>
      <c r="G73" s="328" t="s">
        <v>1162</v>
      </c>
    </row>
    <row r="74" spans="1:7" x14ac:dyDescent="0.3">
      <c r="A74" s="352"/>
      <c r="B74" s="350"/>
      <c r="C74" s="342">
        <f>SUM(C73:C73)</f>
        <v>313.33</v>
      </c>
      <c r="D74" s="342">
        <f>SUM(D73:D73)</f>
        <v>62.67</v>
      </c>
      <c r="E74" s="342">
        <f>SUM(E73:E73)</f>
        <v>376</v>
      </c>
    </row>
    <row r="75" spans="1:7" x14ac:dyDescent="0.3">
      <c r="A75" s="332"/>
      <c r="B75" s="351"/>
      <c r="C75" s="341"/>
      <c r="D75" s="341"/>
      <c r="E75" s="341"/>
    </row>
    <row r="76" spans="1:7" x14ac:dyDescent="0.3">
      <c r="A76" s="332" t="s">
        <v>1602</v>
      </c>
      <c r="C76" s="341"/>
      <c r="D76" s="341"/>
      <c r="E76" s="341"/>
    </row>
    <row r="77" spans="1:7" x14ac:dyDescent="0.3">
      <c r="A77" s="335" t="s">
        <v>1603</v>
      </c>
      <c r="B77" s="327" t="s">
        <v>1604</v>
      </c>
      <c r="C77" s="341">
        <v>250</v>
      </c>
      <c r="D77" s="341"/>
      <c r="E77" s="341">
        <v>250</v>
      </c>
      <c r="F77" s="331">
        <v>203538</v>
      </c>
      <c r="G77" s="328" t="s">
        <v>1162</v>
      </c>
    </row>
    <row r="78" spans="1:7" x14ac:dyDescent="0.3">
      <c r="A78" s="335" t="s">
        <v>1605</v>
      </c>
      <c r="B78" s="327" t="s">
        <v>1604</v>
      </c>
      <c r="C78" s="341">
        <v>300</v>
      </c>
      <c r="D78" s="341"/>
      <c r="E78" s="341">
        <v>300</v>
      </c>
      <c r="F78" s="331" t="s">
        <v>1606</v>
      </c>
      <c r="G78" s="328" t="s">
        <v>1162</v>
      </c>
    </row>
    <row r="79" spans="1:7" x14ac:dyDescent="0.3">
      <c r="A79" s="335" t="s">
        <v>1605</v>
      </c>
      <c r="B79" s="327" t="s">
        <v>1604</v>
      </c>
      <c r="C79" s="341">
        <v>300</v>
      </c>
      <c r="D79" s="341"/>
      <c r="E79" s="341">
        <v>300</v>
      </c>
      <c r="F79" s="331" t="s">
        <v>1606</v>
      </c>
      <c r="G79" s="328" t="s">
        <v>1162</v>
      </c>
    </row>
    <row r="80" spans="1:7" ht="16.149999999999999" thickBot="1" x14ac:dyDescent="0.35">
      <c r="C80" s="389">
        <f>SUM(C77:C79)</f>
        <v>850</v>
      </c>
      <c r="D80" s="389">
        <f>SUM(D77:D79)</f>
        <v>0</v>
      </c>
      <c r="E80" s="389">
        <f>SUM(E77:E79)</f>
        <v>850</v>
      </c>
      <c r="G80" s="338"/>
    </row>
    <row r="81" spans="1:7" ht="16.149999999999999" thickTop="1" x14ac:dyDescent="0.3">
      <c r="C81" s="341"/>
      <c r="D81" s="341"/>
      <c r="E81" s="341"/>
      <c r="G81" s="338"/>
    </row>
    <row r="82" spans="1:7" x14ac:dyDescent="0.3">
      <c r="A82" s="332" t="s">
        <v>1527</v>
      </c>
      <c r="B82" s="351"/>
      <c r="C82" s="341"/>
      <c r="D82" s="341"/>
      <c r="E82" s="341"/>
    </row>
    <row r="83" spans="1:7" x14ac:dyDescent="0.3">
      <c r="A83" s="335" t="s">
        <v>1248</v>
      </c>
      <c r="B83" s="355" t="s">
        <v>1607</v>
      </c>
      <c r="C83" s="340">
        <v>104</v>
      </c>
      <c r="D83" s="383"/>
      <c r="E83" s="383">
        <v>104</v>
      </c>
      <c r="F83" s="331">
        <v>100185</v>
      </c>
      <c r="G83" s="328" t="s">
        <v>1162</v>
      </c>
    </row>
    <row r="84" spans="1:7" x14ac:dyDescent="0.3">
      <c r="A84" s="332"/>
      <c r="B84" s="335"/>
      <c r="C84" s="384">
        <f>SUM(C83)</f>
        <v>104</v>
      </c>
      <c r="D84" s="342">
        <f>SUM(D83:D83)</f>
        <v>0</v>
      </c>
      <c r="E84" s="342">
        <f>SUM(E83:E83)</f>
        <v>104</v>
      </c>
    </row>
    <row r="85" spans="1:7" x14ac:dyDescent="0.3">
      <c r="A85" s="332"/>
      <c r="B85" s="351"/>
      <c r="C85" s="341"/>
      <c r="D85" s="341"/>
      <c r="E85" s="341"/>
    </row>
    <row r="86" spans="1:7" x14ac:dyDescent="0.3">
      <c r="A86" s="358" t="s">
        <v>1532</v>
      </c>
      <c r="B86" s="358"/>
      <c r="C86" s="343"/>
      <c r="D86" s="343"/>
      <c r="E86" s="343"/>
    </row>
    <row r="87" spans="1:7" x14ac:dyDescent="0.3">
      <c r="A87" s="359" t="s">
        <v>653</v>
      </c>
      <c r="B87" s="360" t="s">
        <v>1153</v>
      </c>
      <c r="C87" s="343">
        <v>21.65</v>
      </c>
      <c r="D87" s="343">
        <v>4.33</v>
      </c>
      <c r="E87" s="343">
        <v>25.98</v>
      </c>
      <c r="F87" s="331" t="s">
        <v>5</v>
      </c>
      <c r="G87" s="328" t="s">
        <v>1162</v>
      </c>
    </row>
    <row r="88" spans="1:7" x14ac:dyDescent="0.3">
      <c r="C88" s="342">
        <f>SUM(C87:C87)</f>
        <v>21.65</v>
      </c>
      <c r="D88" s="342">
        <f>SUM(D87:D87)</f>
        <v>4.33</v>
      </c>
      <c r="E88" s="342">
        <f>SUM(E87:E87)</f>
        <v>25.98</v>
      </c>
      <c r="G88" s="338"/>
    </row>
    <row r="89" spans="1:7" x14ac:dyDescent="0.3">
      <c r="C89" s="341"/>
      <c r="D89" s="341"/>
      <c r="E89" s="341"/>
      <c r="G89" s="338"/>
    </row>
    <row r="90" spans="1:7" ht="17.850000000000001" x14ac:dyDescent="0.35">
      <c r="A90" s="368" t="s">
        <v>1540</v>
      </c>
      <c r="B90" s="367"/>
      <c r="C90" s="369"/>
      <c r="D90" s="369"/>
      <c r="E90" s="369"/>
      <c r="F90" s="370"/>
      <c r="G90" s="338"/>
    </row>
    <row r="91" spans="1:7" x14ac:dyDescent="0.3">
      <c r="A91" s="390" t="s">
        <v>90</v>
      </c>
      <c r="B91" s="391" t="s">
        <v>428</v>
      </c>
      <c r="C91" s="392">
        <v>14032.14</v>
      </c>
      <c r="D91" s="392"/>
      <c r="E91" s="392">
        <v>14032.14</v>
      </c>
      <c r="F91" s="331" t="s">
        <v>895</v>
      </c>
      <c r="G91" s="328" t="s">
        <v>1162</v>
      </c>
    </row>
    <row r="92" spans="1:7" x14ac:dyDescent="0.3">
      <c r="A92" s="390" t="s">
        <v>93</v>
      </c>
      <c r="B92" s="391" t="s">
        <v>1608</v>
      </c>
      <c r="C92" s="392">
        <v>4479.09</v>
      </c>
      <c r="D92" s="392"/>
      <c r="E92" s="392">
        <v>4479.09</v>
      </c>
      <c r="F92" s="331">
        <v>203540</v>
      </c>
      <c r="G92" s="328" t="s">
        <v>1162</v>
      </c>
    </row>
    <row r="93" spans="1:7" x14ac:dyDescent="0.3">
      <c r="A93" s="390" t="s">
        <v>95</v>
      </c>
      <c r="B93" s="391" t="s">
        <v>430</v>
      </c>
      <c r="C93" s="392">
        <v>4850.24</v>
      </c>
      <c r="D93" s="392"/>
      <c r="E93" s="392">
        <v>4850.24</v>
      </c>
      <c r="F93" s="331">
        <v>203539</v>
      </c>
      <c r="G93" s="328" t="s">
        <v>1162</v>
      </c>
    </row>
    <row r="94" spans="1:7" x14ac:dyDescent="0.3">
      <c r="C94" s="342">
        <f>SUM(C91:C93)</f>
        <v>23361.47</v>
      </c>
      <c r="D94" s="342">
        <v>0</v>
      </c>
      <c r="E94" s="342">
        <f>SUM(E91:E93)</f>
        <v>23361.47</v>
      </c>
    </row>
    <row r="95" spans="1:7" x14ac:dyDescent="0.3">
      <c r="C95" s="341"/>
      <c r="D95" s="341"/>
      <c r="E95" s="341"/>
    </row>
    <row r="96" spans="1:7" x14ac:dyDescent="0.3">
      <c r="C96" s="341"/>
      <c r="D96" s="341"/>
      <c r="E96" s="341"/>
      <c r="G96" s="338"/>
    </row>
    <row r="97" spans="1:5" x14ac:dyDescent="0.3">
      <c r="B97" s="361" t="s">
        <v>75</v>
      </c>
      <c r="C97" s="342">
        <f>C11+C27+C52+'[1]March 19'!C63+C58+C64+C70+C74+C80+C88+C94</f>
        <v>38295.68</v>
      </c>
      <c r="D97" s="342">
        <f>D11+D27+D52+'[1]March 19'!D63+D58+D64+D70+D74+D80+D84+D88+D94</f>
        <v>1249.7</v>
      </c>
      <c r="E97" s="342">
        <f>E11+E27+E52+'[1]March 19'!E63+E58+E64+E70+E74+E80+E84+E88+E94</f>
        <v>39649.379999999997</v>
      </c>
    </row>
    <row r="98" spans="1:5" x14ac:dyDescent="0.3">
      <c r="B98" s="362"/>
      <c r="C98" s="341"/>
      <c r="D98" s="341"/>
      <c r="E98" s="341"/>
    </row>
    <row r="99" spans="1:5" x14ac:dyDescent="0.3">
      <c r="B99" s="362"/>
      <c r="C99" s="341"/>
      <c r="D99" s="341"/>
      <c r="E99" s="341"/>
    </row>
    <row r="100" spans="1:5" x14ac:dyDescent="0.3">
      <c r="A100" s="363"/>
      <c r="B100" s="362"/>
      <c r="C100" s="341"/>
      <c r="D100" s="341"/>
      <c r="E100" s="341"/>
    </row>
    <row r="101" spans="1:5" x14ac:dyDescent="0.3">
      <c r="A101" s="335"/>
      <c r="C101" s="344"/>
    </row>
    <row r="102" spans="1:5" x14ac:dyDescent="0.3">
      <c r="A102" s="364"/>
      <c r="C102" s="344"/>
    </row>
    <row r="103" spans="1:5" x14ac:dyDescent="0.3">
      <c r="A103" s="363"/>
      <c r="B103" s="365"/>
      <c r="C103" s="344"/>
    </row>
    <row r="104" spans="1:5" x14ac:dyDescent="0.3">
      <c r="A104" s="363"/>
      <c r="B104" s="365"/>
      <c r="C104" s="344"/>
    </row>
    <row r="105" spans="1:5" x14ac:dyDescent="0.3">
      <c r="A105" s="363"/>
      <c r="B105" s="365"/>
      <c r="C105" s="344"/>
    </row>
    <row r="106" spans="1:5" x14ac:dyDescent="0.3">
      <c r="A106" s="363"/>
      <c r="B106" s="365"/>
      <c r="C106" s="344"/>
    </row>
    <row r="107" spans="1:5" x14ac:dyDescent="0.3">
      <c r="A107" s="363"/>
      <c r="B107" s="365"/>
      <c r="C107" s="344"/>
    </row>
    <row r="108" spans="1:5" x14ac:dyDescent="0.3">
      <c r="A108" s="366"/>
    </row>
  </sheetData>
  <mergeCells count="1">
    <mergeCell ref="A1:F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M33" sqref="M33"/>
    </sheetView>
  </sheetViews>
  <sheetFormatPr defaultColWidth="8.8984375" defaultRowHeight="15.55" x14ac:dyDescent="0.3"/>
  <cols>
    <col min="1" max="1" width="32.59765625" style="327" customWidth="1"/>
    <col min="2" max="2" width="42.296875" style="327" customWidth="1"/>
    <col min="3" max="3" width="15.59765625" style="330" bestFit="1" customWidth="1"/>
    <col min="4" max="4" width="12.296875" style="330" bestFit="1" customWidth="1"/>
    <col min="5" max="5" width="15.59765625" style="330" bestFit="1" customWidth="1"/>
    <col min="6" max="6" width="10.69921875" style="331" bestFit="1" customWidth="1"/>
    <col min="7" max="7" width="12.09765625" style="328" customWidth="1"/>
    <col min="8" max="8" width="3.09765625" style="327" customWidth="1"/>
    <col min="9" max="255" width="8.8984375" style="327"/>
    <col min="256" max="256" width="4.3984375" style="327" customWidth="1"/>
    <col min="257" max="257" width="32.59765625" style="327" customWidth="1"/>
    <col min="258" max="258" width="42.296875" style="327" customWidth="1"/>
    <col min="259" max="259" width="15.59765625" style="327" bestFit="1" customWidth="1"/>
    <col min="260" max="260" width="12.296875" style="327" bestFit="1" customWidth="1"/>
    <col min="261" max="261" width="15.59765625" style="327" bestFit="1" customWidth="1"/>
    <col min="262" max="262" width="10.69921875" style="327" bestFit="1" customWidth="1"/>
    <col min="263" max="263" width="12.09765625" style="327" customWidth="1"/>
    <col min="264" max="264" width="3.09765625" style="327" customWidth="1"/>
    <col min="265" max="511" width="8.8984375" style="327"/>
    <col min="512" max="512" width="4.3984375" style="327" customWidth="1"/>
    <col min="513" max="513" width="32.59765625" style="327" customWidth="1"/>
    <col min="514" max="514" width="42.296875" style="327" customWidth="1"/>
    <col min="515" max="515" width="15.59765625" style="327" bestFit="1" customWidth="1"/>
    <col min="516" max="516" width="12.296875" style="327" bestFit="1" customWidth="1"/>
    <col min="517" max="517" width="15.59765625" style="327" bestFit="1" customWidth="1"/>
    <col min="518" max="518" width="10.69921875" style="327" bestFit="1" customWidth="1"/>
    <col min="519" max="519" width="12.09765625" style="327" customWidth="1"/>
    <col min="520" max="520" width="3.09765625" style="327" customWidth="1"/>
    <col min="521" max="767" width="8.8984375" style="327"/>
    <col min="768" max="768" width="4.3984375" style="327" customWidth="1"/>
    <col min="769" max="769" width="32.59765625" style="327" customWidth="1"/>
    <col min="770" max="770" width="42.296875" style="327" customWidth="1"/>
    <col min="771" max="771" width="15.59765625" style="327" bestFit="1" customWidth="1"/>
    <col min="772" max="772" width="12.296875" style="327" bestFit="1" customWidth="1"/>
    <col min="773" max="773" width="15.59765625" style="327" bestFit="1" customWidth="1"/>
    <col min="774" max="774" width="10.69921875" style="327" bestFit="1" customWidth="1"/>
    <col min="775" max="775" width="12.09765625" style="327" customWidth="1"/>
    <col min="776" max="776" width="3.09765625" style="327" customWidth="1"/>
    <col min="777" max="1023" width="8.8984375" style="327"/>
    <col min="1024" max="1024" width="4.3984375" style="327" customWidth="1"/>
    <col min="1025" max="1025" width="32.59765625" style="327" customWidth="1"/>
    <col min="1026" max="1026" width="42.296875" style="327" customWidth="1"/>
    <col min="1027" max="1027" width="15.59765625" style="327" bestFit="1" customWidth="1"/>
    <col min="1028" max="1028" width="12.296875" style="327" bestFit="1" customWidth="1"/>
    <col min="1029" max="1029" width="15.59765625" style="327" bestFit="1" customWidth="1"/>
    <col min="1030" max="1030" width="10.69921875" style="327" bestFit="1" customWidth="1"/>
    <col min="1031" max="1031" width="12.09765625" style="327" customWidth="1"/>
    <col min="1032" max="1032" width="3.09765625" style="327" customWidth="1"/>
    <col min="1033" max="1279" width="8.8984375" style="327"/>
    <col min="1280" max="1280" width="4.3984375" style="327" customWidth="1"/>
    <col min="1281" max="1281" width="32.59765625" style="327" customWidth="1"/>
    <col min="1282" max="1282" width="42.296875" style="327" customWidth="1"/>
    <col min="1283" max="1283" width="15.59765625" style="327" bestFit="1" customWidth="1"/>
    <col min="1284" max="1284" width="12.296875" style="327" bestFit="1" customWidth="1"/>
    <col min="1285" max="1285" width="15.59765625" style="327" bestFit="1" customWidth="1"/>
    <col min="1286" max="1286" width="10.69921875" style="327" bestFit="1" customWidth="1"/>
    <col min="1287" max="1287" width="12.09765625" style="327" customWidth="1"/>
    <col min="1288" max="1288" width="3.09765625" style="327" customWidth="1"/>
    <col min="1289" max="1535" width="8.8984375" style="327"/>
    <col min="1536" max="1536" width="4.3984375" style="327" customWidth="1"/>
    <col min="1537" max="1537" width="32.59765625" style="327" customWidth="1"/>
    <col min="1538" max="1538" width="42.296875" style="327" customWidth="1"/>
    <col min="1539" max="1539" width="15.59765625" style="327" bestFit="1" customWidth="1"/>
    <col min="1540" max="1540" width="12.296875" style="327" bestFit="1" customWidth="1"/>
    <col min="1541" max="1541" width="15.59765625" style="327" bestFit="1" customWidth="1"/>
    <col min="1542" max="1542" width="10.69921875" style="327" bestFit="1" customWidth="1"/>
    <col min="1543" max="1543" width="12.09765625" style="327" customWidth="1"/>
    <col min="1544" max="1544" width="3.09765625" style="327" customWidth="1"/>
    <col min="1545" max="1791" width="8.8984375" style="327"/>
    <col min="1792" max="1792" width="4.3984375" style="327" customWidth="1"/>
    <col min="1793" max="1793" width="32.59765625" style="327" customWidth="1"/>
    <col min="1794" max="1794" width="42.296875" style="327" customWidth="1"/>
    <col min="1795" max="1795" width="15.59765625" style="327" bestFit="1" customWidth="1"/>
    <col min="1796" max="1796" width="12.296875" style="327" bestFit="1" customWidth="1"/>
    <col min="1797" max="1797" width="15.59765625" style="327" bestFit="1" customWidth="1"/>
    <col min="1798" max="1798" width="10.69921875" style="327" bestFit="1" customWidth="1"/>
    <col min="1799" max="1799" width="12.09765625" style="327" customWidth="1"/>
    <col min="1800" max="1800" width="3.09765625" style="327" customWidth="1"/>
    <col min="1801" max="2047" width="8.8984375" style="327"/>
    <col min="2048" max="2048" width="4.3984375" style="327" customWidth="1"/>
    <col min="2049" max="2049" width="32.59765625" style="327" customWidth="1"/>
    <col min="2050" max="2050" width="42.296875" style="327" customWidth="1"/>
    <col min="2051" max="2051" width="15.59765625" style="327" bestFit="1" customWidth="1"/>
    <col min="2052" max="2052" width="12.296875" style="327" bestFit="1" customWidth="1"/>
    <col min="2053" max="2053" width="15.59765625" style="327" bestFit="1" customWidth="1"/>
    <col min="2054" max="2054" width="10.69921875" style="327" bestFit="1" customWidth="1"/>
    <col min="2055" max="2055" width="12.09765625" style="327" customWidth="1"/>
    <col min="2056" max="2056" width="3.09765625" style="327" customWidth="1"/>
    <col min="2057" max="2303" width="8.8984375" style="327"/>
    <col min="2304" max="2304" width="4.3984375" style="327" customWidth="1"/>
    <col min="2305" max="2305" width="32.59765625" style="327" customWidth="1"/>
    <col min="2306" max="2306" width="42.296875" style="327" customWidth="1"/>
    <col min="2307" max="2307" width="15.59765625" style="327" bestFit="1" customWidth="1"/>
    <col min="2308" max="2308" width="12.296875" style="327" bestFit="1" customWidth="1"/>
    <col min="2309" max="2309" width="15.59765625" style="327" bestFit="1" customWidth="1"/>
    <col min="2310" max="2310" width="10.69921875" style="327" bestFit="1" customWidth="1"/>
    <col min="2311" max="2311" width="12.09765625" style="327" customWidth="1"/>
    <col min="2312" max="2312" width="3.09765625" style="327" customWidth="1"/>
    <col min="2313" max="2559" width="8.8984375" style="327"/>
    <col min="2560" max="2560" width="4.3984375" style="327" customWidth="1"/>
    <col min="2561" max="2561" width="32.59765625" style="327" customWidth="1"/>
    <col min="2562" max="2562" width="42.296875" style="327" customWidth="1"/>
    <col min="2563" max="2563" width="15.59765625" style="327" bestFit="1" customWidth="1"/>
    <col min="2564" max="2564" width="12.296875" style="327" bestFit="1" customWidth="1"/>
    <col min="2565" max="2565" width="15.59765625" style="327" bestFit="1" customWidth="1"/>
    <col min="2566" max="2566" width="10.69921875" style="327" bestFit="1" customWidth="1"/>
    <col min="2567" max="2567" width="12.09765625" style="327" customWidth="1"/>
    <col min="2568" max="2568" width="3.09765625" style="327" customWidth="1"/>
    <col min="2569" max="2815" width="8.8984375" style="327"/>
    <col min="2816" max="2816" width="4.3984375" style="327" customWidth="1"/>
    <col min="2817" max="2817" width="32.59765625" style="327" customWidth="1"/>
    <col min="2818" max="2818" width="42.296875" style="327" customWidth="1"/>
    <col min="2819" max="2819" width="15.59765625" style="327" bestFit="1" customWidth="1"/>
    <col min="2820" max="2820" width="12.296875" style="327" bestFit="1" customWidth="1"/>
    <col min="2821" max="2821" width="15.59765625" style="327" bestFit="1" customWidth="1"/>
    <col min="2822" max="2822" width="10.69921875" style="327" bestFit="1" customWidth="1"/>
    <col min="2823" max="2823" width="12.09765625" style="327" customWidth="1"/>
    <col min="2824" max="2824" width="3.09765625" style="327" customWidth="1"/>
    <col min="2825" max="3071" width="8.8984375" style="327"/>
    <col min="3072" max="3072" width="4.3984375" style="327" customWidth="1"/>
    <col min="3073" max="3073" width="32.59765625" style="327" customWidth="1"/>
    <col min="3074" max="3074" width="42.296875" style="327" customWidth="1"/>
    <col min="3075" max="3075" width="15.59765625" style="327" bestFit="1" customWidth="1"/>
    <col min="3076" max="3076" width="12.296875" style="327" bestFit="1" customWidth="1"/>
    <col min="3077" max="3077" width="15.59765625" style="327" bestFit="1" customWidth="1"/>
    <col min="3078" max="3078" width="10.69921875" style="327" bestFit="1" customWidth="1"/>
    <col min="3079" max="3079" width="12.09765625" style="327" customWidth="1"/>
    <col min="3080" max="3080" width="3.09765625" style="327" customWidth="1"/>
    <col min="3081" max="3327" width="8.8984375" style="327"/>
    <col min="3328" max="3328" width="4.3984375" style="327" customWidth="1"/>
    <col min="3329" max="3329" width="32.59765625" style="327" customWidth="1"/>
    <col min="3330" max="3330" width="42.296875" style="327" customWidth="1"/>
    <col min="3331" max="3331" width="15.59765625" style="327" bestFit="1" customWidth="1"/>
    <col min="3332" max="3332" width="12.296875" style="327" bestFit="1" customWidth="1"/>
    <col min="3333" max="3333" width="15.59765625" style="327" bestFit="1" customWidth="1"/>
    <col min="3334" max="3334" width="10.69921875" style="327" bestFit="1" customWidth="1"/>
    <col min="3335" max="3335" width="12.09765625" style="327" customWidth="1"/>
    <col min="3336" max="3336" width="3.09765625" style="327" customWidth="1"/>
    <col min="3337" max="3583" width="8.8984375" style="327"/>
    <col min="3584" max="3584" width="4.3984375" style="327" customWidth="1"/>
    <col min="3585" max="3585" width="32.59765625" style="327" customWidth="1"/>
    <col min="3586" max="3586" width="42.296875" style="327" customWidth="1"/>
    <col min="3587" max="3587" width="15.59765625" style="327" bestFit="1" customWidth="1"/>
    <col min="3588" max="3588" width="12.296875" style="327" bestFit="1" customWidth="1"/>
    <col min="3589" max="3589" width="15.59765625" style="327" bestFit="1" customWidth="1"/>
    <col min="3590" max="3590" width="10.69921875" style="327" bestFit="1" customWidth="1"/>
    <col min="3591" max="3591" width="12.09765625" style="327" customWidth="1"/>
    <col min="3592" max="3592" width="3.09765625" style="327" customWidth="1"/>
    <col min="3593" max="3839" width="8.8984375" style="327"/>
    <col min="3840" max="3840" width="4.3984375" style="327" customWidth="1"/>
    <col min="3841" max="3841" width="32.59765625" style="327" customWidth="1"/>
    <col min="3842" max="3842" width="42.296875" style="327" customWidth="1"/>
    <col min="3843" max="3843" width="15.59765625" style="327" bestFit="1" customWidth="1"/>
    <col min="3844" max="3844" width="12.296875" style="327" bestFit="1" customWidth="1"/>
    <col min="3845" max="3845" width="15.59765625" style="327" bestFit="1" customWidth="1"/>
    <col min="3846" max="3846" width="10.69921875" style="327" bestFit="1" customWidth="1"/>
    <col min="3847" max="3847" width="12.09765625" style="327" customWidth="1"/>
    <col min="3848" max="3848" width="3.09765625" style="327" customWidth="1"/>
    <col min="3849" max="4095" width="8.8984375" style="327"/>
    <col min="4096" max="4096" width="4.3984375" style="327" customWidth="1"/>
    <col min="4097" max="4097" width="32.59765625" style="327" customWidth="1"/>
    <col min="4098" max="4098" width="42.296875" style="327" customWidth="1"/>
    <col min="4099" max="4099" width="15.59765625" style="327" bestFit="1" customWidth="1"/>
    <col min="4100" max="4100" width="12.296875" style="327" bestFit="1" customWidth="1"/>
    <col min="4101" max="4101" width="15.59765625" style="327" bestFit="1" customWidth="1"/>
    <col min="4102" max="4102" width="10.69921875" style="327" bestFit="1" customWidth="1"/>
    <col min="4103" max="4103" width="12.09765625" style="327" customWidth="1"/>
    <col min="4104" max="4104" width="3.09765625" style="327" customWidth="1"/>
    <col min="4105" max="4351" width="8.8984375" style="327"/>
    <col min="4352" max="4352" width="4.3984375" style="327" customWidth="1"/>
    <col min="4353" max="4353" width="32.59765625" style="327" customWidth="1"/>
    <col min="4354" max="4354" width="42.296875" style="327" customWidth="1"/>
    <col min="4355" max="4355" width="15.59765625" style="327" bestFit="1" customWidth="1"/>
    <col min="4356" max="4356" width="12.296875" style="327" bestFit="1" customWidth="1"/>
    <col min="4357" max="4357" width="15.59765625" style="327" bestFit="1" customWidth="1"/>
    <col min="4358" max="4358" width="10.69921875" style="327" bestFit="1" customWidth="1"/>
    <col min="4359" max="4359" width="12.09765625" style="327" customWidth="1"/>
    <col min="4360" max="4360" width="3.09765625" style="327" customWidth="1"/>
    <col min="4361" max="4607" width="8.8984375" style="327"/>
    <col min="4608" max="4608" width="4.3984375" style="327" customWidth="1"/>
    <col min="4609" max="4609" width="32.59765625" style="327" customWidth="1"/>
    <col min="4610" max="4610" width="42.296875" style="327" customWidth="1"/>
    <col min="4611" max="4611" width="15.59765625" style="327" bestFit="1" customWidth="1"/>
    <col min="4612" max="4612" width="12.296875" style="327" bestFit="1" customWidth="1"/>
    <col min="4613" max="4613" width="15.59765625" style="327" bestFit="1" customWidth="1"/>
    <col min="4614" max="4614" width="10.69921875" style="327" bestFit="1" customWidth="1"/>
    <col min="4615" max="4615" width="12.09765625" style="327" customWidth="1"/>
    <col min="4616" max="4616" width="3.09765625" style="327" customWidth="1"/>
    <col min="4617" max="4863" width="8.8984375" style="327"/>
    <col min="4864" max="4864" width="4.3984375" style="327" customWidth="1"/>
    <col min="4865" max="4865" width="32.59765625" style="327" customWidth="1"/>
    <col min="4866" max="4866" width="42.296875" style="327" customWidth="1"/>
    <col min="4867" max="4867" width="15.59765625" style="327" bestFit="1" customWidth="1"/>
    <col min="4868" max="4868" width="12.296875" style="327" bestFit="1" customWidth="1"/>
    <col min="4869" max="4869" width="15.59765625" style="327" bestFit="1" customWidth="1"/>
    <col min="4870" max="4870" width="10.69921875" style="327" bestFit="1" customWidth="1"/>
    <col min="4871" max="4871" width="12.09765625" style="327" customWidth="1"/>
    <col min="4872" max="4872" width="3.09765625" style="327" customWidth="1"/>
    <col min="4873" max="5119" width="8.8984375" style="327"/>
    <col min="5120" max="5120" width="4.3984375" style="327" customWidth="1"/>
    <col min="5121" max="5121" width="32.59765625" style="327" customWidth="1"/>
    <col min="5122" max="5122" width="42.296875" style="327" customWidth="1"/>
    <col min="5123" max="5123" width="15.59765625" style="327" bestFit="1" customWidth="1"/>
    <col min="5124" max="5124" width="12.296875" style="327" bestFit="1" customWidth="1"/>
    <col min="5125" max="5125" width="15.59765625" style="327" bestFit="1" customWidth="1"/>
    <col min="5126" max="5126" width="10.69921875" style="327" bestFit="1" customWidth="1"/>
    <col min="5127" max="5127" width="12.09765625" style="327" customWidth="1"/>
    <col min="5128" max="5128" width="3.09765625" style="327" customWidth="1"/>
    <col min="5129" max="5375" width="8.8984375" style="327"/>
    <col min="5376" max="5376" width="4.3984375" style="327" customWidth="1"/>
    <col min="5377" max="5377" width="32.59765625" style="327" customWidth="1"/>
    <col min="5378" max="5378" width="42.296875" style="327" customWidth="1"/>
    <col min="5379" max="5379" width="15.59765625" style="327" bestFit="1" customWidth="1"/>
    <col min="5380" max="5380" width="12.296875" style="327" bestFit="1" customWidth="1"/>
    <col min="5381" max="5381" width="15.59765625" style="327" bestFit="1" customWidth="1"/>
    <col min="5382" max="5382" width="10.69921875" style="327" bestFit="1" customWidth="1"/>
    <col min="5383" max="5383" width="12.09765625" style="327" customWidth="1"/>
    <col min="5384" max="5384" width="3.09765625" style="327" customWidth="1"/>
    <col min="5385" max="5631" width="8.8984375" style="327"/>
    <col min="5632" max="5632" width="4.3984375" style="327" customWidth="1"/>
    <col min="5633" max="5633" width="32.59765625" style="327" customWidth="1"/>
    <col min="5634" max="5634" width="42.296875" style="327" customWidth="1"/>
    <col min="5635" max="5635" width="15.59765625" style="327" bestFit="1" customWidth="1"/>
    <col min="5636" max="5636" width="12.296875" style="327" bestFit="1" customWidth="1"/>
    <col min="5637" max="5637" width="15.59765625" style="327" bestFit="1" customWidth="1"/>
    <col min="5638" max="5638" width="10.69921875" style="327" bestFit="1" customWidth="1"/>
    <col min="5639" max="5639" width="12.09765625" style="327" customWidth="1"/>
    <col min="5640" max="5640" width="3.09765625" style="327" customWidth="1"/>
    <col min="5641" max="5887" width="8.8984375" style="327"/>
    <col min="5888" max="5888" width="4.3984375" style="327" customWidth="1"/>
    <col min="5889" max="5889" width="32.59765625" style="327" customWidth="1"/>
    <col min="5890" max="5890" width="42.296875" style="327" customWidth="1"/>
    <col min="5891" max="5891" width="15.59765625" style="327" bestFit="1" customWidth="1"/>
    <col min="5892" max="5892" width="12.296875" style="327" bestFit="1" customWidth="1"/>
    <col min="5893" max="5893" width="15.59765625" style="327" bestFit="1" customWidth="1"/>
    <col min="5894" max="5894" width="10.69921875" style="327" bestFit="1" customWidth="1"/>
    <col min="5895" max="5895" width="12.09765625" style="327" customWidth="1"/>
    <col min="5896" max="5896" width="3.09765625" style="327" customWidth="1"/>
    <col min="5897" max="6143" width="8.8984375" style="327"/>
    <col min="6144" max="6144" width="4.3984375" style="327" customWidth="1"/>
    <col min="6145" max="6145" width="32.59765625" style="327" customWidth="1"/>
    <col min="6146" max="6146" width="42.296875" style="327" customWidth="1"/>
    <col min="6147" max="6147" width="15.59765625" style="327" bestFit="1" customWidth="1"/>
    <col min="6148" max="6148" width="12.296875" style="327" bestFit="1" customWidth="1"/>
    <col min="6149" max="6149" width="15.59765625" style="327" bestFit="1" customWidth="1"/>
    <col min="6150" max="6150" width="10.69921875" style="327" bestFit="1" customWidth="1"/>
    <col min="6151" max="6151" width="12.09765625" style="327" customWidth="1"/>
    <col min="6152" max="6152" width="3.09765625" style="327" customWidth="1"/>
    <col min="6153" max="6399" width="8.8984375" style="327"/>
    <col min="6400" max="6400" width="4.3984375" style="327" customWidth="1"/>
    <col min="6401" max="6401" width="32.59765625" style="327" customWidth="1"/>
    <col min="6402" max="6402" width="42.296875" style="327" customWidth="1"/>
    <col min="6403" max="6403" width="15.59765625" style="327" bestFit="1" customWidth="1"/>
    <col min="6404" max="6404" width="12.296875" style="327" bestFit="1" customWidth="1"/>
    <col min="6405" max="6405" width="15.59765625" style="327" bestFit="1" customWidth="1"/>
    <col min="6406" max="6406" width="10.69921875" style="327" bestFit="1" customWidth="1"/>
    <col min="6407" max="6407" width="12.09765625" style="327" customWidth="1"/>
    <col min="6408" max="6408" width="3.09765625" style="327" customWidth="1"/>
    <col min="6409" max="6655" width="8.8984375" style="327"/>
    <col min="6656" max="6656" width="4.3984375" style="327" customWidth="1"/>
    <col min="6657" max="6657" width="32.59765625" style="327" customWidth="1"/>
    <col min="6658" max="6658" width="42.296875" style="327" customWidth="1"/>
    <col min="6659" max="6659" width="15.59765625" style="327" bestFit="1" customWidth="1"/>
    <col min="6660" max="6660" width="12.296875" style="327" bestFit="1" customWidth="1"/>
    <col min="6661" max="6661" width="15.59765625" style="327" bestFit="1" customWidth="1"/>
    <col min="6662" max="6662" width="10.69921875" style="327" bestFit="1" customWidth="1"/>
    <col min="6663" max="6663" width="12.09765625" style="327" customWidth="1"/>
    <col min="6664" max="6664" width="3.09765625" style="327" customWidth="1"/>
    <col min="6665" max="6911" width="8.8984375" style="327"/>
    <col min="6912" max="6912" width="4.3984375" style="327" customWidth="1"/>
    <col min="6913" max="6913" width="32.59765625" style="327" customWidth="1"/>
    <col min="6914" max="6914" width="42.296875" style="327" customWidth="1"/>
    <col min="6915" max="6915" width="15.59765625" style="327" bestFit="1" customWidth="1"/>
    <col min="6916" max="6916" width="12.296875" style="327" bestFit="1" customWidth="1"/>
    <col min="6917" max="6917" width="15.59765625" style="327" bestFit="1" customWidth="1"/>
    <col min="6918" max="6918" width="10.69921875" style="327" bestFit="1" customWidth="1"/>
    <col min="6919" max="6919" width="12.09765625" style="327" customWidth="1"/>
    <col min="6920" max="6920" width="3.09765625" style="327" customWidth="1"/>
    <col min="6921" max="7167" width="8.8984375" style="327"/>
    <col min="7168" max="7168" width="4.3984375" style="327" customWidth="1"/>
    <col min="7169" max="7169" width="32.59765625" style="327" customWidth="1"/>
    <col min="7170" max="7170" width="42.296875" style="327" customWidth="1"/>
    <col min="7171" max="7171" width="15.59765625" style="327" bestFit="1" customWidth="1"/>
    <col min="7172" max="7172" width="12.296875" style="327" bestFit="1" customWidth="1"/>
    <col min="7173" max="7173" width="15.59765625" style="327" bestFit="1" customWidth="1"/>
    <col min="7174" max="7174" width="10.69921875" style="327" bestFit="1" customWidth="1"/>
    <col min="7175" max="7175" width="12.09765625" style="327" customWidth="1"/>
    <col min="7176" max="7176" width="3.09765625" style="327" customWidth="1"/>
    <col min="7177" max="7423" width="8.8984375" style="327"/>
    <col min="7424" max="7424" width="4.3984375" style="327" customWidth="1"/>
    <col min="7425" max="7425" width="32.59765625" style="327" customWidth="1"/>
    <col min="7426" max="7426" width="42.296875" style="327" customWidth="1"/>
    <col min="7427" max="7427" width="15.59765625" style="327" bestFit="1" customWidth="1"/>
    <col min="7428" max="7428" width="12.296875" style="327" bestFit="1" customWidth="1"/>
    <col min="7429" max="7429" width="15.59765625" style="327" bestFit="1" customWidth="1"/>
    <col min="7430" max="7430" width="10.69921875" style="327" bestFit="1" customWidth="1"/>
    <col min="7431" max="7431" width="12.09765625" style="327" customWidth="1"/>
    <col min="7432" max="7432" width="3.09765625" style="327" customWidth="1"/>
    <col min="7433" max="7679" width="8.8984375" style="327"/>
    <col min="7680" max="7680" width="4.3984375" style="327" customWidth="1"/>
    <col min="7681" max="7681" width="32.59765625" style="327" customWidth="1"/>
    <col min="7682" max="7682" width="42.296875" style="327" customWidth="1"/>
    <col min="7683" max="7683" width="15.59765625" style="327" bestFit="1" customWidth="1"/>
    <col min="7684" max="7684" width="12.296875" style="327" bestFit="1" customWidth="1"/>
    <col min="7685" max="7685" width="15.59765625" style="327" bestFit="1" customWidth="1"/>
    <col min="7686" max="7686" width="10.69921875" style="327" bestFit="1" customWidth="1"/>
    <col min="7687" max="7687" width="12.09765625" style="327" customWidth="1"/>
    <col min="7688" max="7688" width="3.09765625" style="327" customWidth="1"/>
    <col min="7689" max="7935" width="8.8984375" style="327"/>
    <col min="7936" max="7936" width="4.3984375" style="327" customWidth="1"/>
    <col min="7937" max="7937" width="32.59765625" style="327" customWidth="1"/>
    <col min="7938" max="7938" width="42.296875" style="327" customWidth="1"/>
    <col min="7939" max="7939" width="15.59765625" style="327" bestFit="1" customWidth="1"/>
    <col min="7940" max="7940" width="12.296875" style="327" bestFit="1" customWidth="1"/>
    <col min="7941" max="7941" width="15.59765625" style="327" bestFit="1" customWidth="1"/>
    <col min="7942" max="7942" width="10.69921875" style="327" bestFit="1" customWidth="1"/>
    <col min="7943" max="7943" width="12.09765625" style="327" customWidth="1"/>
    <col min="7944" max="7944" width="3.09765625" style="327" customWidth="1"/>
    <col min="7945" max="8191" width="8.8984375" style="327"/>
    <col min="8192" max="8192" width="4.3984375" style="327" customWidth="1"/>
    <col min="8193" max="8193" width="32.59765625" style="327" customWidth="1"/>
    <col min="8194" max="8194" width="42.296875" style="327" customWidth="1"/>
    <col min="8195" max="8195" width="15.59765625" style="327" bestFit="1" customWidth="1"/>
    <col min="8196" max="8196" width="12.296875" style="327" bestFit="1" customWidth="1"/>
    <col min="8197" max="8197" width="15.59765625" style="327" bestFit="1" customWidth="1"/>
    <col min="8198" max="8198" width="10.69921875" style="327" bestFit="1" customWidth="1"/>
    <col min="8199" max="8199" width="12.09765625" style="327" customWidth="1"/>
    <col min="8200" max="8200" width="3.09765625" style="327" customWidth="1"/>
    <col min="8201" max="8447" width="8.8984375" style="327"/>
    <col min="8448" max="8448" width="4.3984375" style="327" customWidth="1"/>
    <col min="8449" max="8449" width="32.59765625" style="327" customWidth="1"/>
    <col min="8450" max="8450" width="42.296875" style="327" customWidth="1"/>
    <col min="8451" max="8451" width="15.59765625" style="327" bestFit="1" customWidth="1"/>
    <col min="8452" max="8452" width="12.296875" style="327" bestFit="1" customWidth="1"/>
    <col min="8453" max="8453" width="15.59765625" style="327" bestFit="1" customWidth="1"/>
    <col min="8454" max="8454" width="10.69921875" style="327" bestFit="1" customWidth="1"/>
    <col min="8455" max="8455" width="12.09765625" style="327" customWidth="1"/>
    <col min="8456" max="8456" width="3.09765625" style="327" customWidth="1"/>
    <col min="8457" max="8703" width="8.8984375" style="327"/>
    <col min="8704" max="8704" width="4.3984375" style="327" customWidth="1"/>
    <col min="8705" max="8705" width="32.59765625" style="327" customWidth="1"/>
    <col min="8706" max="8706" width="42.296875" style="327" customWidth="1"/>
    <col min="8707" max="8707" width="15.59765625" style="327" bestFit="1" customWidth="1"/>
    <col min="8708" max="8708" width="12.296875" style="327" bestFit="1" customWidth="1"/>
    <col min="8709" max="8709" width="15.59765625" style="327" bestFit="1" customWidth="1"/>
    <col min="8710" max="8710" width="10.69921875" style="327" bestFit="1" customWidth="1"/>
    <col min="8711" max="8711" width="12.09765625" style="327" customWidth="1"/>
    <col min="8712" max="8712" width="3.09765625" style="327" customWidth="1"/>
    <col min="8713" max="8959" width="8.8984375" style="327"/>
    <col min="8960" max="8960" width="4.3984375" style="327" customWidth="1"/>
    <col min="8961" max="8961" width="32.59765625" style="327" customWidth="1"/>
    <col min="8962" max="8962" width="42.296875" style="327" customWidth="1"/>
    <col min="8963" max="8963" width="15.59765625" style="327" bestFit="1" customWidth="1"/>
    <col min="8964" max="8964" width="12.296875" style="327" bestFit="1" customWidth="1"/>
    <col min="8965" max="8965" width="15.59765625" style="327" bestFit="1" customWidth="1"/>
    <col min="8966" max="8966" width="10.69921875" style="327" bestFit="1" customWidth="1"/>
    <col min="8967" max="8967" width="12.09765625" style="327" customWidth="1"/>
    <col min="8968" max="8968" width="3.09765625" style="327" customWidth="1"/>
    <col min="8969" max="9215" width="8.8984375" style="327"/>
    <col min="9216" max="9216" width="4.3984375" style="327" customWidth="1"/>
    <col min="9217" max="9217" width="32.59765625" style="327" customWidth="1"/>
    <col min="9218" max="9218" width="42.296875" style="327" customWidth="1"/>
    <col min="9219" max="9219" width="15.59765625" style="327" bestFit="1" customWidth="1"/>
    <col min="9220" max="9220" width="12.296875" style="327" bestFit="1" customWidth="1"/>
    <col min="9221" max="9221" width="15.59765625" style="327" bestFit="1" customWidth="1"/>
    <col min="9222" max="9222" width="10.69921875" style="327" bestFit="1" customWidth="1"/>
    <col min="9223" max="9223" width="12.09765625" style="327" customWidth="1"/>
    <col min="9224" max="9224" width="3.09765625" style="327" customWidth="1"/>
    <col min="9225" max="9471" width="8.8984375" style="327"/>
    <col min="9472" max="9472" width="4.3984375" style="327" customWidth="1"/>
    <col min="9473" max="9473" width="32.59765625" style="327" customWidth="1"/>
    <col min="9474" max="9474" width="42.296875" style="327" customWidth="1"/>
    <col min="9475" max="9475" width="15.59765625" style="327" bestFit="1" customWidth="1"/>
    <col min="9476" max="9476" width="12.296875" style="327" bestFit="1" customWidth="1"/>
    <col min="9477" max="9477" width="15.59765625" style="327" bestFit="1" customWidth="1"/>
    <col min="9478" max="9478" width="10.69921875" style="327" bestFit="1" customWidth="1"/>
    <col min="9479" max="9479" width="12.09765625" style="327" customWidth="1"/>
    <col min="9480" max="9480" width="3.09765625" style="327" customWidth="1"/>
    <col min="9481" max="9727" width="8.8984375" style="327"/>
    <col min="9728" max="9728" width="4.3984375" style="327" customWidth="1"/>
    <col min="9729" max="9729" width="32.59765625" style="327" customWidth="1"/>
    <col min="9730" max="9730" width="42.296875" style="327" customWidth="1"/>
    <col min="9731" max="9731" width="15.59765625" style="327" bestFit="1" customWidth="1"/>
    <col min="9732" max="9732" width="12.296875" style="327" bestFit="1" customWidth="1"/>
    <col min="9733" max="9733" width="15.59765625" style="327" bestFit="1" customWidth="1"/>
    <col min="9734" max="9734" width="10.69921875" style="327" bestFit="1" customWidth="1"/>
    <col min="9735" max="9735" width="12.09765625" style="327" customWidth="1"/>
    <col min="9736" max="9736" width="3.09765625" style="327" customWidth="1"/>
    <col min="9737" max="9983" width="8.8984375" style="327"/>
    <col min="9984" max="9984" width="4.3984375" style="327" customWidth="1"/>
    <col min="9985" max="9985" width="32.59765625" style="327" customWidth="1"/>
    <col min="9986" max="9986" width="42.296875" style="327" customWidth="1"/>
    <col min="9987" max="9987" width="15.59765625" style="327" bestFit="1" customWidth="1"/>
    <col min="9988" max="9988" width="12.296875" style="327" bestFit="1" customWidth="1"/>
    <col min="9989" max="9989" width="15.59765625" style="327" bestFit="1" customWidth="1"/>
    <col min="9990" max="9990" width="10.69921875" style="327" bestFit="1" customWidth="1"/>
    <col min="9991" max="9991" width="12.09765625" style="327" customWidth="1"/>
    <col min="9992" max="9992" width="3.09765625" style="327" customWidth="1"/>
    <col min="9993" max="10239" width="8.8984375" style="327"/>
    <col min="10240" max="10240" width="4.3984375" style="327" customWidth="1"/>
    <col min="10241" max="10241" width="32.59765625" style="327" customWidth="1"/>
    <col min="10242" max="10242" width="42.296875" style="327" customWidth="1"/>
    <col min="10243" max="10243" width="15.59765625" style="327" bestFit="1" customWidth="1"/>
    <col min="10244" max="10244" width="12.296875" style="327" bestFit="1" customWidth="1"/>
    <col min="10245" max="10245" width="15.59765625" style="327" bestFit="1" customWidth="1"/>
    <col min="10246" max="10246" width="10.69921875" style="327" bestFit="1" customWidth="1"/>
    <col min="10247" max="10247" width="12.09765625" style="327" customWidth="1"/>
    <col min="10248" max="10248" width="3.09765625" style="327" customWidth="1"/>
    <col min="10249" max="10495" width="8.8984375" style="327"/>
    <col min="10496" max="10496" width="4.3984375" style="327" customWidth="1"/>
    <col min="10497" max="10497" width="32.59765625" style="327" customWidth="1"/>
    <col min="10498" max="10498" width="42.296875" style="327" customWidth="1"/>
    <col min="10499" max="10499" width="15.59765625" style="327" bestFit="1" customWidth="1"/>
    <col min="10500" max="10500" width="12.296875" style="327" bestFit="1" customWidth="1"/>
    <col min="10501" max="10501" width="15.59765625" style="327" bestFit="1" customWidth="1"/>
    <col min="10502" max="10502" width="10.69921875" style="327" bestFit="1" customWidth="1"/>
    <col min="10503" max="10503" width="12.09765625" style="327" customWidth="1"/>
    <col min="10504" max="10504" width="3.09765625" style="327" customWidth="1"/>
    <col min="10505" max="10751" width="8.8984375" style="327"/>
    <col min="10752" max="10752" width="4.3984375" style="327" customWidth="1"/>
    <col min="10753" max="10753" width="32.59765625" style="327" customWidth="1"/>
    <col min="10754" max="10754" width="42.296875" style="327" customWidth="1"/>
    <col min="10755" max="10755" width="15.59765625" style="327" bestFit="1" customWidth="1"/>
    <col min="10756" max="10756" width="12.296875" style="327" bestFit="1" customWidth="1"/>
    <col min="10757" max="10757" width="15.59765625" style="327" bestFit="1" customWidth="1"/>
    <col min="10758" max="10758" width="10.69921875" style="327" bestFit="1" customWidth="1"/>
    <col min="10759" max="10759" width="12.09765625" style="327" customWidth="1"/>
    <col min="10760" max="10760" width="3.09765625" style="327" customWidth="1"/>
    <col min="10761" max="11007" width="8.8984375" style="327"/>
    <col min="11008" max="11008" width="4.3984375" style="327" customWidth="1"/>
    <col min="11009" max="11009" width="32.59765625" style="327" customWidth="1"/>
    <col min="11010" max="11010" width="42.296875" style="327" customWidth="1"/>
    <col min="11011" max="11011" width="15.59765625" style="327" bestFit="1" customWidth="1"/>
    <col min="11012" max="11012" width="12.296875" style="327" bestFit="1" customWidth="1"/>
    <col min="11013" max="11013" width="15.59765625" style="327" bestFit="1" customWidth="1"/>
    <col min="11014" max="11014" width="10.69921875" style="327" bestFit="1" customWidth="1"/>
    <col min="11015" max="11015" width="12.09765625" style="327" customWidth="1"/>
    <col min="11016" max="11016" width="3.09765625" style="327" customWidth="1"/>
    <col min="11017" max="11263" width="8.8984375" style="327"/>
    <col min="11264" max="11264" width="4.3984375" style="327" customWidth="1"/>
    <col min="11265" max="11265" width="32.59765625" style="327" customWidth="1"/>
    <col min="11266" max="11266" width="42.296875" style="327" customWidth="1"/>
    <col min="11267" max="11267" width="15.59765625" style="327" bestFit="1" customWidth="1"/>
    <col min="11268" max="11268" width="12.296875" style="327" bestFit="1" customWidth="1"/>
    <col min="11269" max="11269" width="15.59765625" style="327" bestFit="1" customWidth="1"/>
    <col min="11270" max="11270" width="10.69921875" style="327" bestFit="1" customWidth="1"/>
    <col min="11271" max="11271" width="12.09765625" style="327" customWidth="1"/>
    <col min="11272" max="11272" width="3.09765625" style="327" customWidth="1"/>
    <col min="11273" max="11519" width="8.8984375" style="327"/>
    <col min="11520" max="11520" width="4.3984375" style="327" customWidth="1"/>
    <col min="11521" max="11521" width="32.59765625" style="327" customWidth="1"/>
    <col min="11522" max="11522" width="42.296875" style="327" customWidth="1"/>
    <col min="11523" max="11523" width="15.59765625" style="327" bestFit="1" customWidth="1"/>
    <col min="11524" max="11524" width="12.296875" style="327" bestFit="1" customWidth="1"/>
    <col min="11525" max="11525" width="15.59765625" style="327" bestFit="1" customWidth="1"/>
    <col min="11526" max="11526" width="10.69921875" style="327" bestFit="1" customWidth="1"/>
    <col min="11527" max="11527" width="12.09765625" style="327" customWidth="1"/>
    <col min="11528" max="11528" width="3.09765625" style="327" customWidth="1"/>
    <col min="11529" max="11775" width="8.8984375" style="327"/>
    <col min="11776" max="11776" width="4.3984375" style="327" customWidth="1"/>
    <col min="11777" max="11777" width="32.59765625" style="327" customWidth="1"/>
    <col min="11778" max="11778" width="42.296875" style="327" customWidth="1"/>
    <col min="11779" max="11779" width="15.59765625" style="327" bestFit="1" customWidth="1"/>
    <col min="11780" max="11780" width="12.296875" style="327" bestFit="1" customWidth="1"/>
    <col min="11781" max="11781" width="15.59765625" style="327" bestFit="1" customWidth="1"/>
    <col min="11782" max="11782" width="10.69921875" style="327" bestFit="1" customWidth="1"/>
    <col min="11783" max="11783" width="12.09765625" style="327" customWidth="1"/>
    <col min="11784" max="11784" width="3.09765625" style="327" customWidth="1"/>
    <col min="11785" max="12031" width="8.8984375" style="327"/>
    <col min="12032" max="12032" width="4.3984375" style="327" customWidth="1"/>
    <col min="12033" max="12033" width="32.59765625" style="327" customWidth="1"/>
    <col min="12034" max="12034" width="42.296875" style="327" customWidth="1"/>
    <col min="12035" max="12035" width="15.59765625" style="327" bestFit="1" customWidth="1"/>
    <col min="12036" max="12036" width="12.296875" style="327" bestFit="1" customWidth="1"/>
    <col min="12037" max="12037" width="15.59765625" style="327" bestFit="1" customWidth="1"/>
    <col min="12038" max="12038" width="10.69921875" style="327" bestFit="1" customWidth="1"/>
    <col min="12039" max="12039" width="12.09765625" style="327" customWidth="1"/>
    <col min="12040" max="12040" width="3.09765625" style="327" customWidth="1"/>
    <col min="12041" max="12287" width="8.8984375" style="327"/>
    <col min="12288" max="12288" width="4.3984375" style="327" customWidth="1"/>
    <col min="12289" max="12289" width="32.59765625" style="327" customWidth="1"/>
    <col min="12290" max="12290" width="42.296875" style="327" customWidth="1"/>
    <col min="12291" max="12291" width="15.59765625" style="327" bestFit="1" customWidth="1"/>
    <col min="12292" max="12292" width="12.296875" style="327" bestFit="1" customWidth="1"/>
    <col min="12293" max="12293" width="15.59765625" style="327" bestFit="1" customWidth="1"/>
    <col min="12294" max="12294" width="10.69921875" style="327" bestFit="1" customWidth="1"/>
    <col min="12295" max="12295" width="12.09765625" style="327" customWidth="1"/>
    <col min="12296" max="12296" width="3.09765625" style="327" customWidth="1"/>
    <col min="12297" max="12543" width="8.8984375" style="327"/>
    <col min="12544" max="12544" width="4.3984375" style="327" customWidth="1"/>
    <col min="12545" max="12545" width="32.59765625" style="327" customWidth="1"/>
    <col min="12546" max="12546" width="42.296875" style="327" customWidth="1"/>
    <col min="12547" max="12547" width="15.59765625" style="327" bestFit="1" customWidth="1"/>
    <col min="12548" max="12548" width="12.296875" style="327" bestFit="1" customWidth="1"/>
    <col min="12549" max="12549" width="15.59765625" style="327" bestFit="1" customWidth="1"/>
    <col min="12550" max="12550" width="10.69921875" style="327" bestFit="1" customWidth="1"/>
    <col min="12551" max="12551" width="12.09765625" style="327" customWidth="1"/>
    <col min="12552" max="12552" width="3.09765625" style="327" customWidth="1"/>
    <col min="12553" max="12799" width="8.8984375" style="327"/>
    <col min="12800" max="12800" width="4.3984375" style="327" customWidth="1"/>
    <col min="12801" max="12801" width="32.59765625" style="327" customWidth="1"/>
    <col min="12802" max="12802" width="42.296875" style="327" customWidth="1"/>
    <col min="12803" max="12803" width="15.59765625" style="327" bestFit="1" customWidth="1"/>
    <col min="12804" max="12804" width="12.296875" style="327" bestFit="1" customWidth="1"/>
    <col min="12805" max="12805" width="15.59765625" style="327" bestFit="1" customWidth="1"/>
    <col min="12806" max="12806" width="10.69921875" style="327" bestFit="1" customWidth="1"/>
    <col min="12807" max="12807" width="12.09765625" style="327" customWidth="1"/>
    <col min="12808" max="12808" width="3.09765625" style="327" customWidth="1"/>
    <col min="12809" max="13055" width="8.8984375" style="327"/>
    <col min="13056" max="13056" width="4.3984375" style="327" customWidth="1"/>
    <col min="13057" max="13057" width="32.59765625" style="327" customWidth="1"/>
    <col min="13058" max="13058" width="42.296875" style="327" customWidth="1"/>
    <col min="13059" max="13059" width="15.59765625" style="327" bestFit="1" customWidth="1"/>
    <col min="13060" max="13060" width="12.296875" style="327" bestFit="1" customWidth="1"/>
    <col min="13061" max="13061" width="15.59765625" style="327" bestFit="1" customWidth="1"/>
    <col min="13062" max="13062" width="10.69921875" style="327" bestFit="1" customWidth="1"/>
    <col min="13063" max="13063" width="12.09765625" style="327" customWidth="1"/>
    <col min="13064" max="13064" width="3.09765625" style="327" customWidth="1"/>
    <col min="13065" max="13311" width="8.8984375" style="327"/>
    <col min="13312" max="13312" width="4.3984375" style="327" customWidth="1"/>
    <col min="13313" max="13313" width="32.59765625" style="327" customWidth="1"/>
    <col min="13314" max="13314" width="42.296875" style="327" customWidth="1"/>
    <col min="13315" max="13315" width="15.59765625" style="327" bestFit="1" customWidth="1"/>
    <col min="13316" max="13316" width="12.296875" style="327" bestFit="1" customWidth="1"/>
    <col min="13317" max="13317" width="15.59765625" style="327" bestFit="1" customWidth="1"/>
    <col min="13318" max="13318" width="10.69921875" style="327" bestFit="1" customWidth="1"/>
    <col min="13319" max="13319" width="12.09765625" style="327" customWidth="1"/>
    <col min="13320" max="13320" width="3.09765625" style="327" customWidth="1"/>
    <col min="13321" max="13567" width="8.8984375" style="327"/>
    <col min="13568" max="13568" width="4.3984375" style="327" customWidth="1"/>
    <col min="13569" max="13569" width="32.59765625" style="327" customWidth="1"/>
    <col min="13570" max="13570" width="42.296875" style="327" customWidth="1"/>
    <col min="13571" max="13571" width="15.59765625" style="327" bestFit="1" customWidth="1"/>
    <col min="13572" max="13572" width="12.296875" style="327" bestFit="1" customWidth="1"/>
    <col min="13573" max="13573" width="15.59765625" style="327" bestFit="1" customWidth="1"/>
    <col min="13574" max="13574" width="10.69921875" style="327" bestFit="1" customWidth="1"/>
    <col min="13575" max="13575" width="12.09765625" style="327" customWidth="1"/>
    <col min="13576" max="13576" width="3.09765625" style="327" customWidth="1"/>
    <col min="13577" max="13823" width="8.8984375" style="327"/>
    <col min="13824" max="13824" width="4.3984375" style="327" customWidth="1"/>
    <col min="13825" max="13825" width="32.59765625" style="327" customWidth="1"/>
    <col min="13826" max="13826" width="42.296875" style="327" customWidth="1"/>
    <col min="13827" max="13827" width="15.59765625" style="327" bestFit="1" customWidth="1"/>
    <col min="13828" max="13828" width="12.296875" style="327" bestFit="1" customWidth="1"/>
    <col min="13829" max="13829" width="15.59765625" style="327" bestFit="1" customWidth="1"/>
    <col min="13830" max="13830" width="10.69921875" style="327" bestFit="1" customWidth="1"/>
    <col min="13831" max="13831" width="12.09765625" style="327" customWidth="1"/>
    <col min="13832" max="13832" width="3.09765625" style="327" customWidth="1"/>
    <col min="13833" max="14079" width="8.8984375" style="327"/>
    <col min="14080" max="14080" width="4.3984375" style="327" customWidth="1"/>
    <col min="14081" max="14081" width="32.59765625" style="327" customWidth="1"/>
    <col min="14082" max="14082" width="42.296875" style="327" customWidth="1"/>
    <col min="14083" max="14083" width="15.59765625" style="327" bestFit="1" customWidth="1"/>
    <col min="14084" max="14084" width="12.296875" style="327" bestFit="1" customWidth="1"/>
    <col min="14085" max="14085" width="15.59765625" style="327" bestFit="1" customWidth="1"/>
    <col min="14086" max="14086" width="10.69921875" style="327" bestFit="1" customWidth="1"/>
    <col min="14087" max="14087" width="12.09765625" style="327" customWidth="1"/>
    <col min="14088" max="14088" width="3.09765625" style="327" customWidth="1"/>
    <col min="14089" max="14335" width="8.8984375" style="327"/>
    <col min="14336" max="14336" width="4.3984375" style="327" customWidth="1"/>
    <col min="14337" max="14337" width="32.59765625" style="327" customWidth="1"/>
    <col min="14338" max="14338" width="42.296875" style="327" customWidth="1"/>
    <col min="14339" max="14339" width="15.59765625" style="327" bestFit="1" customWidth="1"/>
    <col min="14340" max="14340" width="12.296875" style="327" bestFit="1" customWidth="1"/>
    <col min="14341" max="14341" width="15.59765625" style="327" bestFit="1" customWidth="1"/>
    <col min="14342" max="14342" width="10.69921875" style="327" bestFit="1" customWidth="1"/>
    <col min="14343" max="14343" width="12.09765625" style="327" customWidth="1"/>
    <col min="14344" max="14344" width="3.09765625" style="327" customWidth="1"/>
    <col min="14345" max="14591" width="8.8984375" style="327"/>
    <col min="14592" max="14592" width="4.3984375" style="327" customWidth="1"/>
    <col min="14593" max="14593" width="32.59765625" style="327" customWidth="1"/>
    <col min="14594" max="14594" width="42.296875" style="327" customWidth="1"/>
    <col min="14595" max="14595" width="15.59765625" style="327" bestFit="1" customWidth="1"/>
    <col min="14596" max="14596" width="12.296875" style="327" bestFit="1" customWidth="1"/>
    <col min="14597" max="14597" width="15.59765625" style="327" bestFit="1" customWidth="1"/>
    <col min="14598" max="14598" width="10.69921875" style="327" bestFit="1" customWidth="1"/>
    <col min="14599" max="14599" width="12.09765625" style="327" customWidth="1"/>
    <col min="14600" max="14600" width="3.09765625" style="327" customWidth="1"/>
    <col min="14601" max="14847" width="8.8984375" style="327"/>
    <col min="14848" max="14848" width="4.3984375" style="327" customWidth="1"/>
    <col min="14849" max="14849" width="32.59765625" style="327" customWidth="1"/>
    <col min="14850" max="14850" width="42.296875" style="327" customWidth="1"/>
    <col min="14851" max="14851" width="15.59765625" style="327" bestFit="1" customWidth="1"/>
    <col min="14852" max="14852" width="12.296875" style="327" bestFit="1" customWidth="1"/>
    <col min="14853" max="14853" width="15.59765625" style="327" bestFit="1" customWidth="1"/>
    <col min="14854" max="14854" width="10.69921875" style="327" bestFit="1" customWidth="1"/>
    <col min="14855" max="14855" width="12.09765625" style="327" customWidth="1"/>
    <col min="14856" max="14856" width="3.09765625" style="327" customWidth="1"/>
    <col min="14857" max="15103" width="8.8984375" style="327"/>
    <col min="15104" max="15104" width="4.3984375" style="327" customWidth="1"/>
    <col min="15105" max="15105" width="32.59765625" style="327" customWidth="1"/>
    <col min="15106" max="15106" width="42.296875" style="327" customWidth="1"/>
    <col min="15107" max="15107" width="15.59765625" style="327" bestFit="1" customWidth="1"/>
    <col min="15108" max="15108" width="12.296875" style="327" bestFit="1" customWidth="1"/>
    <col min="15109" max="15109" width="15.59765625" style="327" bestFit="1" customWidth="1"/>
    <col min="15110" max="15110" width="10.69921875" style="327" bestFit="1" customWidth="1"/>
    <col min="15111" max="15111" width="12.09765625" style="327" customWidth="1"/>
    <col min="15112" max="15112" width="3.09765625" style="327" customWidth="1"/>
    <col min="15113" max="15359" width="8.8984375" style="327"/>
    <col min="15360" max="15360" width="4.3984375" style="327" customWidth="1"/>
    <col min="15361" max="15361" width="32.59765625" style="327" customWidth="1"/>
    <col min="15362" max="15362" width="42.296875" style="327" customWidth="1"/>
    <col min="15363" max="15363" width="15.59765625" style="327" bestFit="1" customWidth="1"/>
    <col min="15364" max="15364" width="12.296875" style="327" bestFit="1" customWidth="1"/>
    <col min="15365" max="15365" width="15.59765625" style="327" bestFit="1" customWidth="1"/>
    <col min="15366" max="15366" width="10.69921875" style="327" bestFit="1" customWidth="1"/>
    <col min="15367" max="15367" width="12.09765625" style="327" customWidth="1"/>
    <col min="15368" max="15368" width="3.09765625" style="327" customWidth="1"/>
    <col min="15369" max="15615" width="8.8984375" style="327"/>
    <col min="15616" max="15616" width="4.3984375" style="327" customWidth="1"/>
    <col min="15617" max="15617" width="32.59765625" style="327" customWidth="1"/>
    <col min="15618" max="15618" width="42.296875" style="327" customWidth="1"/>
    <col min="15619" max="15619" width="15.59765625" style="327" bestFit="1" customWidth="1"/>
    <col min="15620" max="15620" width="12.296875" style="327" bestFit="1" customWidth="1"/>
    <col min="15621" max="15621" width="15.59765625" style="327" bestFit="1" customWidth="1"/>
    <col min="15622" max="15622" width="10.69921875" style="327" bestFit="1" customWidth="1"/>
    <col min="15623" max="15623" width="12.09765625" style="327" customWidth="1"/>
    <col min="15624" max="15624" width="3.09765625" style="327" customWidth="1"/>
    <col min="15625" max="15871" width="8.8984375" style="327"/>
    <col min="15872" max="15872" width="4.3984375" style="327" customWidth="1"/>
    <col min="15873" max="15873" width="32.59765625" style="327" customWidth="1"/>
    <col min="15874" max="15874" width="42.296875" style="327" customWidth="1"/>
    <col min="15875" max="15875" width="15.59765625" style="327" bestFit="1" customWidth="1"/>
    <col min="15876" max="15876" width="12.296875" style="327" bestFit="1" customWidth="1"/>
    <col min="15877" max="15877" width="15.59765625" style="327" bestFit="1" customWidth="1"/>
    <col min="15878" max="15878" width="10.69921875" style="327" bestFit="1" customWidth="1"/>
    <col min="15879" max="15879" width="12.09765625" style="327" customWidth="1"/>
    <col min="15880" max="15880" width="3.09765625" style="327" customWidth="1"/>
    <col min="15881" max="16127" width="8.8984375" style="327"/>
    <col min="16128" max="16128" width="4.3984375" style="327" customWidth="1"/>
    <col min="16129" max="16129" width="32.59765625" style="327" customWidth="1"/>
    <col min="16130" max="16130" width="42.296875" style="327" customWidth="1"/>
    <col min="16131" max="16131" width="15.59765625" style="327" bestFit="1" customWidth="1"/>
    <col min="16132" max="16132" width="12.296875" style="327" bestFit="1" customWidth="1"/>
    <col min="16133" max="16133" width="15.59765625" style="327" bestFit="1" customWidth="1"/>
    <col min="16134" max="16134" width="10.69921875" style="327" bestFit="1" customWidth="1"/>
    <col min="16135" max="16135" width="12.09765625" style="327" customWidth="1"/>
    <col min="16136" max="16136" width="3.09765625" style="327" customWidth="1"/>
    <col min="16137" max="16384" width="8.8984375" style="327"/>
  </cols>
  <sheetData>
    <row r="1" spans="1:7" x14ac:dyDescent="0.3">
      <c r="A1" s="508" t="s">
        <v>200</v>
      </c>
      <c r="B1" s="508"/>
      <c r="C1" s="508"/>
      <c r="D1" s="508"/>
      <c r="E1" s="508"/>
      <c r="F1" s="508"/>
    </row>
    <row r="2" spans="1:7" ht="15.7" customHeight="1" x14ac:dyDescent="0.3">
      <c r="B2" s="329" t="s">
        <v>1609</v>
      </c>
    </row>
    <row r="3" spans="1:7" ht="15.7" customHeight="1" x14ac:dyDescent="0.3">
      <c r="B3" s="329"/>
    </row>
    <row r="4" spans="1:7" ht="15.7" customHeight="1" x14ac:dyDescent="0.3">
      <c r="B4" s="329"/>
    </row>
    <row r="5" spans="1:7" ht="15.7" customHeight="1" x14ac:dyDescent="0.3">
      <c r="B5" s="329"/>
    </row>
    <row r="6" spans="1:7" x14ac:dyDescent="0.3">
      <c r="A6" s="332" t="s">
        <v>1496</v>
      </c>
      <c r="C6" s="333" t="s">
        <v>201</v>
      </c>
      <c r="D6" s="333" t="s">
        <v>202</v>
      </c>
      <c r="E6" s="333" t="s">
        <v>203</v>
      </c>
      <c r="F6" s="382" t="s">
        <v>435</v>
      </c>
    </row>
    <row r="7" spans="1:7" x14ac:dyDescent="0.3">
      <c r="A7" s="335" t="s">
        <v>632</v>
      </c>
      <c r="B7" s="327" t="s">
        <v>1610</v>
      </c>
      <c r="C7" s="336">
        <v>193.31</v>
      </c>
      <c r="D7" s="336">
        <v>38.659999999999997</v>
      </c>
      <c r="E7" s="337">
        <v>231.97</v>
      </c>
      <c r="F7" s="331" t="s">
        <v>1611</v>
      </c>
      <c r="G7" s="328" t="s">
        <v>1162</v>
      </c>
    </row>
    <row r="8" spans="1:7" x14ac:dyDescent="0.3">
      <c r="C8" s="342">
        <f>SUM(C7:C7)</f>
        <v>193.31</v>
      </c>
      <c r="D8" s="342">
        <f>SUM(D7:D7)</f>
        <v>38.659999999999997</v>
      </c>
      <c r="E8" s="342">
        <f>SUM(E7:E7)</f>
        <v>231.97</v>
      </c>
    </row>
    <row r="9" spans="1:7" x14ac:dyDescent="0.3">
      <c r="C9" s="341"/>
      <c r="D9" s="341"/>
      <c r="E9" s="341"/>
      <c r="G9" s="338"/>
    </row>
    <row r="10" spans="1:7" x14ac:dyDescent="0.3">
      <c r="A10" s="332" t="s">
        <v>1500</v>
      </c>
      <c r="C10" s="343"/>
      <c r="D10" s="343"/>
      <c r="E10" s="343"/>
    </row>
    <row r="11" spans="1:7" x14ac:dyDescent="0.3">
      <c r="A11" s="335" t="s">
        <v>1572</v>
      </c>
      <c r="B11" s="327" t="s">
        <v>1612</v>
      </c>
      <c r="C11" s="344">
        <v>535</v>
      </c>
      <c r="D11" s="344">
        <v>107</v>
      </c>
      <c r="E11" s="344">
        <v>642</v>
      </c>
      <c r="F11" s="346">
        <v>203425</v>
      </c>
      <c r="G11" s="328" t="s">
        <v>1162</v>
      </c>
    </row>
    <row r="12" spans="1:7" x14ac:dyDescent="0.3">
      <c r="C12" s="342">
        <f>SUM(C11:C11)</f>
        <v>535</v>
      </c>
      <c r="D12" s="342">
        <f>SUM(D11:D11)</f>
        <v>107</v>
      </c>
      <c r="E12" s="342">
        <f>SUM(E11:E11)</f>
        <v>642</v>
      </c>
      <c r="G12" s="338"/>
    </row>
    <row r="13" spans="1:7" x14ac:dyDescent="0.3">
      <c r="C13" s="341"/>
      <c r="D13" s="341"/>
      <c r="E13" s="341"/>
      <c r="G13" s="338"/>
    </row>
    <row r="14" spans="1:7" x14ac:dyDescent="0.3">
      <c r="C14" s="341"/>
      <c r="D14" s="341"/>
      <c r="E14" s="341"/>
    </row>
    <row r="15" spans="1:7" x14ac:dyDescent="0.3">
      <c r="C15" s="341"/>
      <c r="D15" s="341"/>
      <c r="E15" s="341"/>
      <c r="G15" s="338"/>
    </row>
    <row r="16" spans="1:7" x14ac:dyDescent="0.3">
      <c r="B16" s="361" t="s">
        <v>75</v>
      </c>
      <c r="C16" s="342">
        <f>C8+C12</f>
        <v>728.31</v>
      </c>
      <c r="D16" s="342">
        <f>D8+D12</f>
        <v>145.66</v>
      </c>
      <c r="E16" s="342">
        <f>E8+E12</f>
        <v>873.97</v>
      </c>
    </row>
    <row r="17" spans="1:5" x14ac:dyDescent="0.3">
      <c r="B17" s="362"/>
      <c r="C17" s="341"/>
      <c r="D17" s="341"/>
      <c r="E17" s="341"/>
    </row>
    <row r="18" spans="1:5" x14ac:dyDescent="0.3">
      <c r="B18" s="362"/>
      <c r="C18" s="341"/>
      <c r="D18" s="341"/>
      <c r="E18" s="341"/>
    </row>
    <row r="19" spans="1:5" x14ac:dyDescent="0.3">
      <c r="A19" s="363"/>
      <c r="B19" s="362"/>
      <c r="C19" s="341"/>
      <c r="D19" s="341"/>
      <c r="E19" s="341"/>
    </row>
    <row r="20" spans="1:5" x14ac:dyDescent="0.3">
      <c r="A20" s="335"/>
      <c r="C20" s="344"/>
    </row>
    <row r="21" spans="1:5" x14ac:dyDescent="0.3">
      <c r="A21" s="364"/>
      <c r="C21" s="344"/>
    </row>
    <row r="22" spans="1:5" x14ac:dyDescent="0.3">
      <c r="A22" s="363"/>
      <c r="B22" s="365"/>
      <c r="C22" s="344"/>
    </row>
    <row r="23" spans="1:5" x14ac:dyDescent="0.3">
      <c r="A23" s="363"/>
      <c r="B23" s="365"/>
      <c r="C23" s="344"/>
    </row>
    <row r="24" spans="1:5" x14ac:dyDescent="0.3">
      <c r="A24" s="363"/>
      <c r="B24" s="365"/>
      <c r="C24" s="344"/>
    </row>
  </sheetData>
  <mergeCells count="1">
    <mergeCell ref="A1:F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selection activeCell="A9" sqref="A9"/>
    </sheetView>
  </sheetViews>
  <sheetFormatPr defaultColWidth="8.8984375" defaultRowHeight="16.149999999999999" x14ac:dyDescent="0.35"/>
  <cols>
    <col min="1" max="1" width="30.3984375" style="262" customWidth="1"/>
    <col min="2" max="2" width="34.59765625" style="262" customWidth="1"/>
    <col min="3" max="3" width="15.3984375" style="393" bestFit="1" customWidth="1"/>
    <col min="4" max="4" width="14.09765625" style="393" customWidth="1"/>
    <col min="5" max="5" width="15.69921875" style="393" customWidth="1"/>
    <col min="6" max="6" width="10.69921875" style="266" customWidth="1"/>
    <col min="7" max="7" width="13" style="263" customWidth="1"/>
    <col min="8" max="8" width="3.09765625" style="262" customWidth="1"/>
    <col min="9" max="255" width="8.8984375" style="262"/>
    <col min="256" max="256" width="3.296875" style="262" customWidth="1"/>
    <col min="257" max="257" width="30.3984375" style="262" customWidth="1"/>
    <col min="258" max="258" width="34.59765625" style="262" customWidth="1"/>
    <col min="259" max="259" width="15.3984375" style="262" bestFit="1" customWidth="1"/>
    <col min="260" max="260" width="14.09765625" style="262" customWidth="1"/>
    <col min="261" max="261" width="15.69921875" style="262" customWidth="1"/>
    <col min="262" max="262" width="10.69921875" style="262" customWidth="1"/>
    <col min="263" max="263" width="13" style="262" customWidth="1"/>
    <col min="264" max="264" width="3.09765625" style="262" customWidth="1"/>
    <col min="265" max="511" width="8.8984375" style="262"/>
    <col min="512" max="512" width="3.296875" style="262" customWidth="1"/>
    <col min="513" max="513" width="30.3984375" style="262" customWidth="1"/>
    <col min="514" max="514" width="34.59765625" style="262" customWidth="1"/>
    <col min="515" max="515" width="15.3984375" style="262" bestFit="1" customWidth="1"/>
    <col min="516" max="516" width="14.09765625" style="262" customWidth="1"/>
    <col min="517" max="517" width="15.69921875" style="262" customWidth="1"/>
    <col min="518" max="518" width="10.69921875" style="262" customWidth="1"/>
    <col min="519" max="519" width="13" style="262" customWidth="1"/>
    <col min="520" max="520" width="3.09765625" style="262" customWidth="1"/>
    <col min="521" max="767" width="8.8984375" style="262"/>
    <col min="768" max="768" width="3.296875" style="262" customWidth="1"/>
    <col min="769" max="769" width="30.3984375" style="262" customWidth="1"/>
    <col min="770" max="770" width="34.59765625" style="262" customWidth="1"/>
    <col min="771" max="771" width="15.3984375" style="262" bestFit="1" customWidth="1"/>
    <col min="772" max="772" width="14.09765625" style="262" customWidth="1"/>
    <col min="773" max="773" width="15.69921875" style="262" customWidth="1"/>
    <col min="774" max="774" width="10.69921875" style="262" customWidth="1"/>
    <col min="775" max="775" width="13" style="262" customWidth="1"/>
    <col min="776" max="776" width="3.09765625" style="262" customWidth="1"/>
    <col min="777" max="1023" width="8.8984375" style="262"/>
    <col min="1024" max="1024" width="3.296875" style="262" customWidth="1"/>
    <col min="1025" max="1025" width="30.3984375" style="262" customWidth="1"/>
    <col min="1026" max="1026" width="34.59765625" style="262" customWidth="1"/>
    <col min="1027" max="1027" width="15.3984375" style="262" bestFit="1" customWidth="1"/>
    <col min="1028" max="1028" width="14.09765625" style="262" customWidth="1"/>
    <col min="1029" max="1029" width="15.69921875" style="262" customWidth="1"/>
    <col min="1030" max="1030" width="10.69921875" style="262" customWidth="1"/>
    <col min="1031" max="1031" width="13" style="262" customWidth="1"/>
    <col min="1032" max="1032" width="3.09765625" style="262" customWidth="1"/>
    <col min="1033" max="1279" width="8.8984375" style="262"/>
    <col min="1280" max="1280" width="3.296875" style="262" customWidth="1"/>
    <col min="1281" max="1281" width="30.3984375" style="262" customWidth="1"/>
    <col min="1282" max="1282" width="34.59765625" style="262" customWidth="1"/>
    <col min="1283" max="1283" width="15.3984375" style="262" bestFit="1" customWidth="1"/>
    <col min="1284" max="1284" width="14.09765625" style="262" customWidth="1"/>
    <col min="1285" max="1285" width="15.69921875" style="262" customWidth="1"/>
    <col min="1286" max="1286" width="10.69921875" style="262" customWidth="1"/>
    <col min="1287" max="1287" width="13" style="262" customWidth="1"/>
    <col min="1288" max="1288" width="3.09765625" style="262" customWidth="1"/>
    <col min="1289" max="1535" width="8.8984375" style="262"/>
    <col min="1536" max="1536" width="3.296875" style="262" customWidth="1"/>
    <col min="1537" max="1537" width="30.3984375" style="262" customWidth="1"/>
    <col min="1538" max="1538" width="34.59765625" style="262" customWidth="1"/>
    <col min="1539" max="1539" width="15.3984375" style="262" bestFit="1" customWidth="1"/>
    <col min="1540" max="1540" width="14.09765625" style="262" customWidth="1"/>
    <col min="1541" max="1541" width="15.69921875" style="262" customWidth="1"/>
    <col min="1542" max="1542" width="10.69921875" style="262" customWidth="1"/>
    <col min="1543" max="1543" width="13" style="262" customWidth="1"/>
    <col min="1544" max="1544" width="3.09765625" style="262" customWidth="1"/>
    <col min="1545" max="1791" width="8.8984375" style="262"/>
    <col min="1792" max="1792" width="3.296875" style="262" customWidth="1"/>
    <col min="1793" max="1793" width="30.3984375" style="262" customWidth="1"/>
    <col min="1794" max="1794" width="34.59765625" style="262" customWidth="1"/>
    <col min="1795" max="1795" width="15.3984375" style="262" bestFit="1" customWidth="1"/>
    <col min="1796" max="1796" width="14.09765625" style="262" customWidth="1"/>
    <col min="1797" max="1797" width="15.69921875" style="262" customWidth="1"/>
    <col min="1798" max="1798" width="10.69921875" style="262" customWidth="1"/>
    <col min="1799" max="1799" width="13" style="262" customWidth="1"/>
    <col min="1800" max="1800" width="3.09765625" style="262" customWidth="1"/>
    <col min="1801" max="2047" width="8.8984375" style="262"/>
    <col min="2048" max="2048" width="3.296875" style="262" customWidth="1"/>
    <col min="2049" max="2049" width="30.3984375" style="262" customWidth="1"/>
    <col min="2050" max="2050" width="34.59765625" style="262" customWidth="1"/>
    <col min="2051" max="2051" width="15.3984375" style="262" bestFit="1" customWidth="1"/>
    <col min="2052" max="2052" width="14.09765625" style="262" customWidth="1"/>
    <col min="2053" max="2053" width="15.69921875" style="262" customWidth="1"/>
    <col min="2054" max="2054" width="10.69921875" style="262" customWidth="1"/>
    <col min="2055" max="2055" width="13" style="262" customWidth="1"/>
    <col min="2056" max="2056" width="3.09765625" style="262" customWidth="1"/>
    <col min="2057" max="2303" width="8.8984375" style="262"/>
    <col min="2304" max="2304" width="3.296875" style="262" customWidth="1"/>
    <col min="2305" max="2305" width="30.3984375" style="262" customWidth="1"/>
    <col min="2306" max="2306" width="34.59765625" style="262" customWidth="1"/>
    <col min="2307" max="2307" width="15.3984375" style="262" bestFit="1" customWidth="1"/>
    <col min="2308" max="2308" width="14.09765625" style="262" customWidth="1"/>
    <col min="2309" max="2309" width="15.69921875" style="262" customWidth="1"/>
    <col min="2310" max="2310" width="10.69921875" style="262" customWidth="1"/>
    <col min="2311" max="2311" width="13" style="262" customWidth="1"/>
    <col min="2312" max="2312" width="3.09765625" style="262" customWidth="1"/>
    <col min="2313" max="2559" width="8.8984375" style="262"/>
    <col min="2560" max="2560" width="3.296875" style="262" customWidth="1"/>
    <col min="2561" max="2561" width="30.3984375" style="262" customWidth="1"/>
    <col min="2562" max="2562" width="34.59765625" style="262" customWidth="1"/>
    <col min="2563" max="2563" width="15.3984375" style="262" bestFit="1" customWidth="1"/>
    <col min="2564" max="2564" width="14.09765625" style="262" customWidth="1"/>
    <col min="2565" max="2565" width="15.69921875" style="262" customWidth="1"/>
    <col min="2566" max="2566" width="10.69921875" style="262" customWidth="1"/>
    <col min="2567" max="2567" width="13" style="262" customWidth="1"/>
    <col min="2568" max="2568" width="3.09765625" style="262" customWidth="1"/>
    <col min="2569" max="2815" width="8.8984375" style="262"/>
    <col min="2816" max="2816" width="3.296875" style="262" customWidth="1"/>
    <col min="2817" max="2817" width="30.3984375" style="262" customWidth="1"/>
    <col min="2818" max="2818" width="34.59765625" style="262" customWidth="1"/>
    <col min="2819" max="2819" width="15.3984375" style="262" bestFit="1" customWidth="1"/>
    <col min="2820" max="2820" width="14.09765625" style="262" customWidth="1"/>
    <col min="2821" max="2821" width="15.69921875" style="262" customWidth="1"/>
    <col min="2822" max="2822" width="10.69921875" style="262" customWidth="1"/>
    <col min="2823" max="2823" width="13" style="262" customWidth="1"/>
    <col min="2824" max="2824" width="3.09765625" style="262" customWidth="1"/>
    <col min="2825" max="3071" width="8.8984375" style="262"/>
    <col min="3072" max="3072" width="3.296875" style="262" customWidth="1"/>
    <col min="3073" max="3073" width="30.3984375" style="262" customWidth="1"/>
    <col min="3074" max="3074" width="34.59765625" style="262" customWidth="1"/>
    <col min="3075" max="3075" width="15.3984375" style="262" bestFit="1" customWidth="1"/>
    <col min="3076" max="3076" width="14.09765625" style="262" customWidth="1"/>
    <col min="3077" max="3077" width="15.69921875" style="262" customWidth="1"/>
    <col min="3078" max="3078" width="10.69921875" style="262" customWidth="1"/>
    <col min="3079" max="3079" width="13" style="262" customWidth="1"/>
    <col min="3080" max="3080" width="3.09765625" style="262" customWidth="1"/>
    <col min="3081" max="3327" width="8.8984375" style="262"/>
    <col min="3328" max="3328" width="3.296875" style="262" customWidth="1"/>
    <col min="3329" max="3329" width="30.3984375" style="262" customWidth="1"/>
    <col min="3330" max="3330" width="34.59765625" style="262" customWidth="1"/>
    <col min="3331" max="3331" width="15.3984375" style="262" bestFit="1" customWidth="1"/>
    <col min="3332" max="3332" width="14.09765625" style="262" customWidth="1"/>
    <col min="3333" max="3333" width="15.69921875" style="262" customWidth="1"/>
    <col min="3334" max="3334" width="10.69921875" style="262" customWidth="1"/>
    <col min="3335" max="3335" width="13" style="262" customWidth="1"/>
    <col min="3336" max="3336" width="3.09765625" style="262" customWidth="1"/>
    <col min="3337" max="3583" width="8.8984375" style="262"/>
    <col min="3584" max="3584" width="3.296875" style="262" customWidth="1"/>
    <col min="3585" max="3585" width="30.3984375" style="262" customWidth="1"/>
    <col min="3586" max="3586" width="34.59765625" style="262" customWidth="1"/>
    <col min="3587" max="3587" width="15.3984375" style="262" bestFit="1" customWidth="1"/>
    <col min="3588" max="3588" width="14.09765625" style="262" customWidth="1"/>
    <col min="3589" max="3589" width="15.69921875" style="262" customWidth="1"/>
    <col min="3590" max="3590" width="10.69921875" style="262" customWidth="1"/>
    <col min="3591" max="3591" width="13" style="262" customWidth="1"/>
    <col min="3592" max="3592" width="3.09765625" style="262" customWidth="1"/>
    <col min="3593" max="3839" width="8.8984375" style="262"/>
    <col min="3840" max="3840" width="3.296875" style="262" customWidth="1"/>
    <col min="3841" max="3841" width="30.3984375" style="262" customWidth="1"/>
    <col min="3842" max="3842" width="34.59765625" style="262" customWidth="1"/>
    <col min="3843" max="3843" width="15.3984375" style="262" bestFit="1" customWidth="1"/>
    <col min="3844" max="3844" width="14.09765625" style="262" customWidth="1"/>
    <col min="3845" max="3845" width="15.69921875" style="262" customWidth="1"/>
    <col min="3846" max="3846" width="10.69921875" style="262" customWidth="1"/>
    <col min="3847" max="3847" width="13" style="262" customWidth="1"/>
    <col min="3848" max="3848" width="3.09765625" style="262" customWidth="1"/>
    <col min="3849" max="4095" width="8.8984375" style="262"/>
    <col min="4096" max="4096" width="3.296875" style="262" customWidth="1"/>
    <col min="4097" max="4097" width="30.3984375" style="262" customWidth="1"/>
    <col min="4098" max="4098" width="34.59765625" style="262" customWidth="1"/>
    <col min="4099" max="4099" width="15.3984375" style="262" bestFit="1" customWidth="1"/>
    <col min="4100" max="4100" width="14.09765625" style="262" customWidth="1"/>
    <col min="4101" max="4101" width="15.69921875" style="262" customWidth="1"/>
    <col min="4102" max="4102" width="10.69921875" style="262" customWidth="1"/>
    <col min="4103" max="4103" width="13" style="262" customWidth="1"/>
    <col min="4104" max="4104" width="3.09765625" style="262" customWidth="1"/>
    <col min="4105" max="4351" width="8.8984375" style="262"/>
    <col min="4352" max="4352" width="3.296875" style="262" customWidth="1"/>
    <col min="4353" max="4353" width="30.3984375" style="262" customWidth="1"/>
    <col min="4354" max="4354" width="34.59765625" style="262" customWidth="1"/>
    <col min="4355" max="4355" width="15.3984375" style="262" bestFit="1" customWidth="1"/>
    <col min="4356" max="4356" width="14.09765625" style="262" customWidth="1"/>
    <col min="4357" max="4357" width="15.69921875" style="262" customWidth="1"/>
    <col min="4358" max="4358" width="10.69921875" style="262" customWidth="1"/>
    <col min="4359" max="4359" width="13" style="262" customWidth="1"/>
    <col min="4360" max="4360" width="3.09765625" style="262" customWidth="1"/>
    <col min="4361" max="4607" width="8.8984375" style="262"/>
    <col min="4608" max="4608" width="3.296875" style="262" customWidth="1"/>
    <col min="4609" max="4609" width="30.3984375" style="262" customWidth="1"/>
    <col min="4610" max="4610" width="34.59765625" style="262" customWidth="1"/>
    <col min="4611" max="4611" width="15.3984375" style="262" bestFit="1" customWidth="1"/>
    <col min="4612" max="4612" width="14.09765625" style="262" customWidth="1"/>
    <col min="4613" max="4613" width="15.69921875" style="262" customWidth="1"/>
    <col min="4614" max="4614" width="10.69921875" style="262" customWidth="1"/>
    <col min="4615" max="4615" width="13" style="262" customWidth="1"/>
    <col min="4616" max="4616" width="3.09765625" style="262" customWidth="1"/>
    <col min="4617" max="4863" width="8.8984375" style="262"/>
    <col min="4864" max="4864" width="3.296875" style="262" customWidth="1"/>
    <col min="4865" max="4865" width="30.3984375" style="262" customWidth="1"/>
    <col min="4866" max="4866" width="34.59765625" style="262" customWidth="1"/>
    <col min="4867" max="4867" width="15.3984375" style="262" bestFit="1" customWidth="1"/>
    <col min="4868" max="4868" width="14.09765625" style="262" customWidth="1"/>
    <col min="4869" max="4869" width="15.69921875" style="262" customWidth="1"/>
    <col min="4870" max="4870" width="10.69921875" style="262" customWidth="1"/>
    <col min="4871" max="4871" width="13" style="262" customWidth="1"/>
    <col min="4872" max="4872" width="3.09765625" style="262" customWidth="1"/>
    <col min="4873" max="5119" width="8.8984375" style="262"/>
    <col min="5120" max="5120" width="3.296875" style="262" customWidth="1"/>
    <col min="5121" max="5121" width="30.3984375" style="262" customWidth="1"/>
    <col min="5122" max="5122" width="34.59765625" style="262" customWidth="1"/>
    <col min="5123" max="5123" width="15.3984375" style="262" bestFit="1" customWidth="1"/>
    <col min="5124" max="5124" width="14.09765625" style="262" customWidth="1"/>
    <col min="5125" max="5125" width="15.69921875" style="262" customWidth="1"/>
    <col min="5126" max="5126" width="10.69921875" style="262" customWidth="1"/>
    <col min="5127" max="5127" width="13" style="262" customWidth="1"/>
    <col min="5128" max="5128" width="3.09765625" style="262" customWidth="1"/>
    <col min="5129" max="5375" width="8.8984375" style="262"/>
    <col min="5376" max="5376" width="3.296875" style="262" customWidth="1"/>
    <col min="5377" max="5377" width="30.3984375" style="262" customWidth="1"/>
    <col min="5378" max="5378" width="34.59765625" style="262" customWidth="1"/>
    <col min="5379" max="5379" width="15.3984375" style="262" bestFit="1" customWidth="1"/>
    <col min="5380" max="5380" width="14.09765625" style="262" customWidth="1"/>
    <col min="5381" max="5381" width="15.69921875" style="262" customWidth="1"/>
    <col min="5382" max="5382" width="10.69921875" style="262" customWidth="1"/>
    <col min="5383" max="5383" width="13" style="262" customWidth="1"/>
    <col min="5384" max="5384" width="3.09765625" style="262" customWidth="1"/>
    <col min="5385" max="5631" width="8.8984375" style="262"/>
    <col min="5632" max="5632" width="3.296875" style="262" customWidth="1"/>
    <col min="5633" max="5633" width="30.3984375" style="262" customWidth="1"/>
    <col min="5634" max="5634" width="34.59765625" style="262" customWidth="1"/>
    <col min="5635" max="5635" width="15.3984375" style="262" bestFit="1" customWidth="1"/>
    <col min="5636" max="5636" width="14.09765625" style="262" customWidth="1"/>
    <col min="5637" max="5637" width="15.69921875" style="262" customWidth="1"/>
    <col min="5638" max="5638" width="10.69921875" style="262" customWidth="1"/>
    <col min="5639" max="5639" width="13" style="262" customWidth="1"/>
    <col min="5640" max="5640" width="3.09765625" style="262" customWidth="1"/>
    <col min="5641" max="5887" width="8.8984375" style="262"/>
    <col min="5888" max="5888" width="3.296875" style="262" customWidth="1"/>
    <col min="5889" max="5889" width="30.3984375" style="262" customWidth="1"/>
    <col min="5890" max="5890" width="34.59765625" style="262" customWidth="1"/>
    <col min="5891" max="5891" width="15.3984375" style="262" bestFit="1" customWidth="1"/>
    <col min="5892" max="5892" width="14.09765625" style="262" customWidth="1"/>
    <col min="5893" max="5893" width="15.69921875" style="262" customWidth="1"/>
    <col min="5894" max="5894" width="10.69921875" style="262" customWidth="1"/>
    <col min="5895" max="5895" width="13" style="262" customWidth="1"/>
    <col min="5896" max="5896" width="3.09765625" style="262" customWidth="1"/>
    <col min="5897" max="6143" width="8.8984375" style="262"/>
    <col min="6144" max="6144" width="3.296875" style="262" customWidth="1"/>
    <col min="6145" max="6145" width="30.3984375" style="262" customWidth="1"/>
    <col min="6146" max="6146" width="34.59765625" style="262" customWidth="1"/>
    <col min="6147" max="6147" width="15.3984375" style="262" bestFit="1" customWidth="1"/>
    <col min="6148" max="6148" width="14.09765625" style="262" customWidth="1"/>
    <col min="6149" max="6149" width="15.69921875" style="262" customWidth="1"/>
    <col min="6150" max="6150" width="10.69921875" style="262" customWidth="1"/>
    <col min="6151" max="6151" width="13" style="262" customWidth="1"/>
    <col min="6152" max="6152" width="3.09765625" style="262" customWidth="1"/>
    <col min="6153" max="6399" width="8.8984375" style="262"/>
    <col min="6400" max="6400" width="3.296875" style="262" customWidth="1"/>
    <col min="6401" max="6401" width="30.3984375" style="262" customWidth="1"/>
    <col min="6402" max="6402" width="34.59765625" style="262" customWidth="1"/>
    <col min="6403" max="6403" width="15.3984375" style="262" bestFit="1" customWidth="1"/>
    <col min="6404" max="6404" width="14.09765625" style="262" customWidth="1"/>
    <col min="6405" max="6405" width="15.69921875" style="262" customWidth="1"/>
    <col min="6406" max="6406" width="10.69921875" style="262" customWidth="1"/>
    <col min="6407" max="6407" width="13" style="262" customWidth="1"/>
    <col min="6408" max="6408" width="3.09765625" style="262" customWidth="1"/>
    <col min="6409" max="6655" width="8.8984375" style="262"/>
    <col min="6656" max="6656" width="3.296875" style="262" customWidth="1"/>
    <col min="6657" max="6657" width="30.3984375" style="262" customWidth="1"/>
    <col min="6658" max="6658" width="34.59765625" style="262" customWidth="1"/>
    <col min="6659" max="6659" width="15.3984375" style="262" bestFit="1" customWidth="1"/>
    <col min="6660" max="6660" width="14.09765625" style="262" customWidth="1"/>
    <col min="6661" max="6661" width="15.69921875" style="262" customWidth="1"/>
    <col min="6662" max="6662" width="10.69921875" style="262" customWidth="1"/>
    <col min="6663" max="6663" width="13" style="262" customWidth="1"/>
    <col min="6664" max="6664" width="3.09765625" style="262" customWidth="1"/>
    <col min="6665" max="6911" width="8.8984375" style="262"/>
    <col min="6912" max="6912" width="3.296875" style="262" customWidth="1"/>
    <col min="6913" max="6913" width="30.3984375" style="262" customWidth="1"/>
    <col min="6914" max="6914" width="34.59765625" style="262" customWidth="1"/>
    <col min="6915" max="6915" width="15.3984375" style="262" bestFit="1" customWidth="1"/>
    <col min="6916" max="6916" width="14.09765625" style="262" customWidth="1"/>
    <col min="6917" max="6917" width="15.69921875" style="262" customWidth="1"/>
    <col min="6918" max="6918" width="10.69921875" style="262" customWidth="1"/>
    <col min="6919" max="6919" width="13" style="262" customWidth="1"/>
    <col min="6920" max="6920" width="3.09765625" style="262" customWidth="1"/>
    <col min="6921" max="7167" width="8.8984375" style="262"/>
    <col min="7168" max="7168" width="3.296875" style="262" customWidth="1"/>
    <col min="7169" max="7169" width="30.3984375" style="262" customWidth="1"/>
    <col min="7170" max="7170" width="34.59765625" style="262" customWidth="1"/>
    <col min="7171" max="7171" width="15.3984375" style="262" bestFit="1" customWidth="1"/>
    <col min="7172" max="7172" width="14.09765625" style="262" customWidth="1"/>
    <col min="7173" max="7173" width="15.69921875" style="262" customWidth="1"/>
    <col min="7174" max="7174" width="10.69921875" style="262" customWidth="1"/>
    <col min="7175" max="7175" width="13" style="262" customWidth="1"/>
    <col min="7176" max="7176" width="3.09765625" style="262" customWidth="1"/>
    <col min="7177" max="7423" width="8.8984375" style="262"/>
    <col min="7424" max="7424" width="3.296875" style="262" customWidth="1"/>
    <col min="7425" max="7425" width="30.3984375" style="262" customWidth="1"/>
    <col min="7426" max="7426" width="34.59765625" style="262" customWidth="1"/>
    <col min="7427" max="7427" width="15.3984375" style="262" bestFit="1" customWidth="1"/>
    <col min="7428" max="7428" width="14.09765625" style="262" customWidth="1"/>
    <col min="7429" max="7429" width="15.69921875" style="262" customWidth="1"/>
    <col min="7430" max="7430" width="10.69921875" style="262" customWidth="1"/>
    <col min="7431" max="7431" width="13" style="262" customWidth="1"/>
    <col min="7432" max="7432" width="3.09765625" style="262" customWidth="1"/>
    <col min="7433" max="7679" width="8.8984375" style="262"/>
    <col min="7680" max="7680" width="3.296875" style="262" customWidth="1"/>
    <col min="7681" max="7681" width="30.3984375" style="262" customWidth="1"/>
    <col min="7682" max="7682" width="34.59765625" style="262" customWidth="1"/>
    <col min="7683" max="7683" width="15.3984375" style="262" bestFit="1" customWidth="1"/>
    <col min="7684" max="7684" width="14.09765625" style="262" customWidth="1"/>
    <col min="7685" max="7685" width="15.69921875" style="262" customWidth="1"/>
    <col min="7686" max="7686" width="10.69921875" style="262" customWidth="1"/>
    <col min="7687" max="7687" width="13" style="262" customWidth="1"/>
    <col min="7688" max="7688" width="3.09765625" style="262" customWidth="1"/>
    <col min="7689" max="7935" width="8.8984375" style="262"/>
    <col min="7936" max="7936" width="3.296875" style="262" customWidth="1"/>
    <col min="7937" max="7937" width="30.3984375" style="262" customWidth="1"/>
    <col min="7938" max="7938" width="34.59765625" style="262" customWidth="1"/>
    <col min="7939" max="7939" width="15.3984375" style="262" bestFit="1" customWidth="1"/>
    <col min="7940" max="7940" width="14.09765625" style="262" customWidth="1"/>
    <col min="7941" max="7941" width="15.69921875" style="262" customWidth="1"/>
    <col min="7942" max="7942" width="10.69921875" style="262" customWidth="1"/>
    <col min="7943" max="7943" width="13" style="262" customWidth="1"/>
    <col min="7944" max="7944" width="3.09765625" style="262" customWidth="1"/>
    <col min="7945" max="8191" width="8.8984375" style="262"/>
    <col min="8192" max="8192" width="3.296875" style="262" customWidth="1"/>
    <col min="8193" max="8193" width="30.3984375" style="262" customWidth="1"/>
    <col min="8194" max="8194" width="34.59765625" style="262" customWidth="1"/>
    <col min="8195" max="8195" width="15.3984375" style="262" bestFit="1" customWidth="1"/>
    <col min="8196" max="8196" width="14.09765625" style="262" customWidth="1"/>
    <col min="8197" max="8197" width="15.69921875" style="262" customWidth="1"/>
    <col min="8198" max="8198" width="10.69921875" style="262" customWidth="1"/>
    <col min="8199" max="8199" width="13" style="262" customWidth="1"/>
    <col min="8200" max="8200" width="3.09765625" style="262" customWidth="1"/>
    <col min="8201" max="8447" width="8.8984375" style="262"/>
    <col min="8448" max="8448" width="3.296875" style="262" customWidth="1"/>
    <col min="8449" max="8449" width="30.3984375" style="262" customWidth="1"/>
    <col min="8450" max="8450" width="34.59765625" style="262" customWidth="1"/>
    <col min="8451" max="8451" width="15.3984375" style="262" bestFit="1" customWidth="1"/>
    <col min="8452" max="8452" width="14.09765625" style="262" customWidth="1"/>
    <col min="8453" max="8453" width="15.69921875" style="262" customWidth="1"/>
    <col min="8454" max="8454" width="10.69921875" style="262" customWidth="1"/>
    <col min="8455" max="8455" width="13" style="262" customWidth="1"/>
    <col min="8456" max="8456" width="3.09765625" style="262" customWidth="1"/>
    <col min="8457" max="8703" width="8.8984375" style="262"/>
    <col min="8704" max="8704" width="3.296875" style="262" customWidth="1"/>
    <col min="8705" max="8705" width="30.3984375" style="262" customWidth="1"/>
    <col min="8706" max="8706" width="34.59765625" style="262" customWidth="1"/>
    <col min="8707" max="8707" width="15.3984375" style="262" bestFit="1" customWidth="1"/>
    <col min="8708" max="8708" width="14.09765625" style="262" customWidth="1"/>
    <col min="8709" max="8709" width="15.69921875" style="262" customWidth="1"/>
    <col min="8710" max="8710" width="10.69921875" style="262" customWidth="1"/>
    <col min="8711" max="8711" width="13" style="262" customWidth="1"/>
    <col min="8712" max="8712" width="3.09765625" style="262" customWidth="1"/>
    <col min="8713" max="8959" width="8.8984375" style="262"/>
    <col min="8960" max="8960" width="3.296875" style="262" customWidth="1"/>
    <col min="8961" max="8961" width="30.3984375" style="262" customWidth="1"/>
    <col min="8962" max="8962" width="34.59765625" style="262" customWidth="1"/>
    <col min="8963" max="8963" width="15.3984375" style="262" bestFit="1" customWidth="1"/>
    <col min="8964" max="8964" width="14.09765625" style="262" customWidth="1"/>
    <col min="8965" max="8965" width="15.69921875" style="262" customWidth="1"/>
    <col min="8966" max="8966" width="10.69921875" style="262" customWidth="1"/>
    <col min="8967" max="8967" width="13" style="262" customWidth="1"/>
    <col min="8968" max="8968" width="3.09765625" style="262" customWidth="1"/>
    <col min="8969" max="9215" width="8.8984375" style="262"/>
    <col min="9216" max="9216" width="3.296875" style="262" customWidth="1"/>
    <col min="9217" max="9217" width="30.3984375" style="262" customWidth="1"/>
    <col min="9218" max="9218" width="34.59765625" style="262" customWidth="1"/>
    <col min="9219" max="9219" width="15.3984375" style="262" bestFit="1" customWidth="1"/>
    <col min="9220" max="9220" width="14.09765625" style="262" customWidth="1"/>
    <col min="9221" max="9221" width="15.69921875" style="262" customWidth="1"/>
    <col min="9222" max="9222" width="10.69921875" style="262" customWidth="1"/>
    <col min="9223" max="9223" width="13" style="262" customWidth="1"/>
    <col min="9224" max="9224" width="3.09765625" style="262" customWidth="1"/>
    <col min="9225" max="9471" width="8.8984375" style="262"/>
    <col min="9472" max="9472" width="3.296875" style="262" customWidth="1"/>
    <col min="9473" max="9473" width="30.3984375" style="262" customWidth="1"/>
    <col min="9474" max="9474" width="34.59765625" style="262" customWidth="1"/>
    <col min="9475" max="9475" width="15.3984375" style="262" bestFit="1" customWidth="1"/>
    <col min="9476" max="9476" width="14.09765625" style="262" customWidth="1"/>
    <col min="9477" max="9477" width="15.69921875" style="262" customWidth="1"/>
    <col min="9478" max="9478" width="10.69921875" style="262" customWidth="1"/>
    <col min="9479" max="9479" width="13" style="262" customWidth="1"/>
    <col min="9480" max="9480" width="3.09765625" style="262" customWidth="1"/>
    <col min="9481" max="9727" width="8.8984375" style="262"/>
    <col min="9728" max="9728" width="3.296875" style="262" customWidth="1"/>
    <col min="9729" max="9729" width="30.3984375" style="262" customWidth="1"/>
    <col min="9730" max="9730" width="34.59765625" style="262" customWidth="1"/>
    <col min="9731" max="9731" width="15.3984375" style="262" bestFit="1" customWidth="1"/>
    <col min="9732" max="9732" width="14.09765625" style="262" customWidth="1"/>
    <col min="9733" max="9733" width="15.69921875" style="262" customWidth="1"/>
    <col min="9734" max="9734" width="10.69921875" style="262" customWidth="1"/>
    <col min="9735" max="9735" width="13" style="262" customWidth="1"/>
    <col min="9736" max="9736" width="3.09765625" style="262" customWidth="1"/>
    <col min="9737" max="9983" width="8.8984375" style="262"/>
    <col min="9984" max="9984" width="3.296875" style="262" customWidth="1"/>
    <col min="9985" max="9985" width="30.3984375" style="262" customWidth="1"/>
    <col min="9986" max="9986" width="34.59765625" style="262" customWidth="1"/>
    <col min="9987" max="9987" width="15.3984375" style="262" bestFit="1" customWidth="1"/>
    <col min="9988" max="9988" width="14.09765625" style="262" customWidth="1"/>
    <col min="9989" max="9989" width="15.69921875" style="262" customWidth="1"/>
    <col min="9990" max="9990" width="10.69921875" style="262" customWidth="1"/>
    <col min="9991" max="9991" width="13" style="262" customWidth="1"/>
    <col min="9992" max="9992" width="3.09765625" style="262" customWidth="1"/>
    <col min="9993" max="10239" width="8.8984375" style="262"/>
    <col min="10240" max="10240" width="3.296875" style="262" customWidth="1"/>
    <col min="10241" max="10241" width="30.3984375" style="262" customWidth="1"/>
    <col min="10242" max="10242" width="34.59765625" style="262" customWidth="1"/>
    <col min="10243" max="10243" width="15.3984375" style="262" bestFit="1" customWidth="1"/>
    <col min="10244" max="10244" width="14.09765625" style="262" customWidth="1"/>
    <col min="10245" max="10245" width="15.69921875" style="262" customWidth="1"/>
    <col min="10246" max="10246" width="10.69921875" style="262" customWidth="1"/>
    <col min="10247" max="10247" width="13" style="262" customWidth="1"/>
    <col min="10248" max="10248" width="3.09765625" style="262" customWidth="1"/>
    <col min="10249" max="10495" width="8.8984375" style="262"/>
    <col min="10496" max="10496" width="3.296875" style="262" customWidth="1"/>
    <col min="10497" max="10497" width="30.3984375" style="262" customWidth="1"/>
    <col min="10498" max="10498" width="34.59765625" style="262" customWidth="1"/>
    <col min="10499" max="10499" width="15.3984375" style="262" bestFit="1" customWidth="1"/>
    <col min="10500" max="10500" width="14.09765625" style="262" customWidth="1"/>
    <col min="10501" max="10501" width="15.69921875" style="262" customWidth="1"/>
    <col min="10502" max="10502" width="10.69921875" style="262" customWidth="1"/>
    <col min="10503" max="10503" width="13" style="262" customWidth="1"/>
    <col min="10504" max="10504" width="3.09765625" style="262" customWidth="1"/>
    <col min="10505" max="10751" width="8.8984375" style="262"/>
    <col min="10752" max="10752" width="3.296875" style="262" customWidth="1"/>
    <col min="10753" max="10753" width="30.3984375" style="262" customWidth="1"/>
    <col min="10754" max="10754" width="34.59765625" style="262" customWidth="1"/>
    <col min="10755" max="10755" width="15.3984375" style="262" bestFit="1" customWidth="1"/>
    <col min="10756" max="10756" width="14.09765625" style="262" customWidth="1"/>
    <col min="10757" max="10757" width="15.69921875" style="262" customWidth="1"/>
    <col min="10758" max="10758" width="10.69921875" style="262" customWidth="1"/>
    <col min="10759" max="10759" width="13" style="262" customWidth="1"/>
    <col min="10760" max="10760" width="3.09765625" style="262" customWidth="1"/>
    <col min="10761" max="11007" width="8.8984375" style="262"/>
    <col min="11008" max="11008" width="3.296875" style="262" customWidth="1"/>
    <col min="11009" max="11009" width="30.3984375" style="262" customWidth="1"/>
    <col min="11010" max="11010" width="34.59765625" style="262" customWidth="1"/>
    <col min="11011" max="11011" width="15.3984375" style="262" bestFit="1" customWidth="1"/>
    <col min="11012" max="11012" width="14.09765625" style="262" customWidth="1"/>
    <col min="11013" max="11013" width="15.69921875" style="262" customWidth="1"/>
    <col min="11014" max="11014" width="10.69921875" style="262" customWidth="1"/>
    <col min="11015" max="11015" width="13" style="262" customWidth="1"/>
    <col min="11016" max="11016" width="3.09765625" style="262" customWidth="1"/>
    <col min="11017" max="11263" width="8.8984375" style="262"/>
    <col min="11264" max="11264" width="3.296875" style="262" customWidth="1"/>
    <col min="11265" max="11265" width="30.3984375" style="262" customWidth="1"/>
    <col min="11266" max="11266" width="34.59765625" style="262" customWidth="1"/>
    <col min="11267" max="11267" width="15.3984375" style="262" bestFit="1" customWidth="1"/>
    <col min="11268" max="11268" width="14.09765625" style="262" customWidth="1"/>
    <col min="11269" max="11269" width="15.69921875" style="262" customWidth="1"/>
    <col min="11270" max="11270" width="10.69921875" style="262" customWidth="1"/>
    <col min="11271" max="11271" width="13" style="262" customWidth="1"/>
    <col min="11272" max="11272" width="3.09765625" style="262" customWidth="1"/>
    <col min="11273" max="11519" width="8.8984375" style="262"/>
    <col min="11520" max="11520" width="3.296875" style="262" customWidth="1"/>
    <col min="11521" max="11521" width="30.3984375" style="262" customWidth="1"/>
    <col min="11522" max="11522" width="34.59765625" style="262" customWidth="1"/>
    <col min="11523" max="11523" width="15.3984375" style="262" bestFit="1" customWidth="1"/>
    <col min="11524" max="11524" width="14.09765625" style="262" customWidth="1"/>
    <col min="11525" max="11525" width="15.69921875" style="262" customWidth="1"/>
    <col min="11526" max="11526" width="10.69921875" style="262" customWidth="1"/>
    <col min="11527" max="11527" width="13" style="262" customWidth="1"/>
    <col min="11528" max="11528" width="3.09765625" style="262" customWidth="1"/>
    <col min="11529" max="11775" width="8.8984375" style="262"/>
    <col min="11776" max="11776" width="3.296875" style="262" customWidth="1"/>
    <col min="11777" max="11777" width="30.3984375" style="262" customWidth="1"/>
    <col min="11778" max="11778" width="34.59765625" style="262" customWidth="1"/>
    <col min="11779" max="11779" width="15.3984375" style="262" bestFit="1" customWidth="1"/>
    <col min="11780" max="11780" width="14.09765625" style="262" customWidth="1"/>
    <col min="11781" max="11781" width="15.69921875" style="262" customWidth="1"/>
    <col min="11782" max="11782" width="10.69921875" style="262" customWidth="1"/>
    <col min="11783" max="11783" width="13" style="262" customWidth="1"/>
    <col min="11784" max="11784" width="3.09765625" style="262" customWidth="1"/>
    <col min="11785" max="12031" width="8.8984375" style="262"/>
    <col min="12032" max="12032" width="3.296875" style="262" customWidth="1"/>
    <col min="12033" max="12033" width="30.3984375" style="262" customWidth="1"/>
    <col min="12034" max="12034" width="34.59765625" style="262" customWidth="1"/>
    <col min="12035" max="12035" width="15.3984375" style="262" bestFit="1" customWidth="1"/>
    <col min="12036" max="12036" width="14.09765625" style="262" customWidth="1"/>
    <col min="12037" max="12037" width="15.69921875" style="262" customWidth="1"/>
    <col min="12038" max="12038" width="10.69921875" style="262" customWidth="1"/>
    <col min="12039" max="12039" width="13" style="262" customWidth="1"/>
    <col min="12040" max="12040" width="3.09765625" style="262" customWidth="1"/>
    <col min="12041" max="12287" width="8.8984375" style="262"/>
    <col min="12288" max="12288" width="3.296875" style="262" customWidth="1"/>
    <col min="12289" max="12289" width="30.3984375" style="262" customWidth="1"/>
    <col min="12290" max="12290" width="34.59765625" style="262" customWidth="1"/>
    <col min="12291" max="12291" width="15.3984375" style="262" bestFit="1" customWidth="1"/>
    <col min="12292" max="12292" width="14.09765625" style="262" customWidth="1"/>
    <col min="12293" max="12293" width="15.69921875" style="262" customWidth="1"/>
    <col min="12294" max="12294" width="10.69921875" style="262" customWidth="1"/>
    <col min="12295" max="12295" width="13" style="262" customWidth="1"/>
    <col min="12296" max="12296" width="3.09765625" style="262" customWidth="1"/>
    <col min="12297" max="12543" width="8.8984375" style="262"/>
    <col min="12544" max="12544" width="3.296875" style="262" customWidth="1"/>
    <col min="12545" max="12545" width="30.3984375" style="262" customWidth="1"/>
    <col min="12546" max="12546" width="34.59765625" style="262" customWidth="1"/>
    <col min="12547" max="12547" width="15.3984375" style="262" bestFit="1" customWidth="1"/>
    <col min="12548" max="12548" width="14.09765625" style="262" customWidth="1"/>
    <col min="12549" max="12549" width="15.69921875" style="262" customWidth="1"/>
    <col min="12550" max="12550" width="10.69921875" style="262" customWidth="1"/>
    <col min="12551" max="12551" width="13" style="262" customWidth="1"/>
    <col min="12552" max="12552" width="3.09765625" style="262" customWidth="1"/>
    <col min="12553" max="12799" width="8.8984375" style="262"/>
    <col min="12800" max="12800" width="3.296875" style="262" customWidth="1"/>
    <col min="12801" max="12801" width="30.3984375" style="262" customWidth="1"/>
    <col min="12802" max="12802" width="34.59765625" style="262" customWidth="1"/>
    <col min="12803" max="12803" width="15.3984375" style="262" bestFit="1" customWidth="1"/>
    <col min="12804" max="12804" width="14.09765625" style="262" customWidth="1"/>
    <col min="12805" max="12805" width="15.69921875" style="262" customWidth="1"/>
    <col min="12806" max="12806" width="10.69921875" style="262" customWidth="1"/>
    <col min="12807" max="12807" width="13" style="262" customWidth="1"/>
    <col min="12808" max="12808" width="3.09765625" style="262" customWidth="1"/>
    <col min="12809" max="13055" width="8.8984375" style="262"/>
    <col min="13056" max="13056" width="3.296875" style="262" customWidth="1"/>
    <col min="13057" max="13057" width="30.3984375" style="262" customWidth="1"/>
    <col min="13058" max="13058" width="34.59765625" style="262" customWidth="1"/>
    <col min="13059" max="13059" width="15.3984375" style="262" bestFit="1" customWidth="1"/>
    <col min="13060" max="13060" width="14.09765625" style="262" customWidth="1"/>
    <col min="13061" max="13061" width="15.69921875" style="262" customWidth="1"/>
    <col min="13062" max="13062" width="10.69921875" style="262" customWidth="1"/>
    <col min="13063" max="13063" width="13" style="262" customWidth="1"/>
    <col min="13064" max="13064" width="3.09765625" style="262" customWidth="1"/>
    <col min="13065" max="13311" width="8.8984375" style="262"/>
    <col min="13312" max="13312" width="3.296875" style="262" customWidth="1"/>
    <col min="13313" max="13313" width="30.3984375" style="262" customWidth="1"/>
    <col min="13314" max="13314" width="34.59765625" style="262" customWidth="1"/>
    <col min="13315" max="13315" width="15.3984375" style="262" bestFit="1" customWidth="1"/>
    <col min="13316" max="13316" width="14.09765625" style="262" customWidth="1"/>
    <col min="13317" max="13317" width="15.69921875" style="262" customWidth="1"/>
    <col min="13318" max="13318" width="10.69921875" style="262" customWidth="1"/>
    <col min="13319" max="13319" width="13" style="262" customWidth="1"/>
    <col min="13320" max="13320" width="3.09765625" style="262" customWidth="1"/>
    <col min="13321" max="13567" width="8.8984375" style="262"/>
    <col min="13568" max="13568" width="3.296875" style="262" customWidth="1"/>
    <col min="13569" max="13569" width="30.3984375" style="262" customWidth="1"/>
    <col min="13570" max="13570" width="34.59765625" style="262" customWidth="1"/>
    <col min="13571" max="13571" width="15.3984375" style="262" bestFit="1" customWidth="1"/>
    <col min="13572" max="13572" width="14.09765625" style="262" customWidth="1"/>
    <col min="13573" max="13573" width="15.69921875" style="262" customWidth="1"/>
    <col min="13574" max="13574" width="10.69921875" style="262" customWidth="1"/>
    <col min="13575" max="13575" width="13" style="262" customWidth="1"/>
    <col min="13576" max="13576" width="3.09765625" style="262" customWidth="1"/>
    <col min="13577" max="13823" width="8.8984375" style="262"/>
    <col min="13824" max="13824" width="3.296875" style="262" customWidth="1"/>
    <col min="13825" max="13825" width="30.3984375" style="262" customWidth="1"/>
    <col min="13826" max="13826" width="34.59765625" style="262" customWidth="1"/>
    <col min="13827" max="13827" width="15.3984375" style="262" bestFit="1" customWidth="1"/>
    <col min="13828" max="13828" width="14.09765625" style="262" customWidth="1"/>
    <col min="13829" max="13829" width="15.69921875" style="262" customWidth="1"/>
    <col min="13830" max="13830" width="10.69921875" style="262" customWidth="1"/>
    <col min="13831" max="13831" width="13" style="262" customWidth="1"/>
    <col min="13832" max="13832" width="3.09765625" style="262" customWidth="1"/>
    <col min="13833" max="14079" width="8.8984375" style="262"/>
    <col min="14080" max="14080" width="3.296875" style="262" customWidth="1"/>
    <col min="14081" max="14081" width="30.3984375" style="262" customWidth="1"/>
    <col min="14082" max="14082" width="34.59765625" style="262" customWidth="1"/>
    <col min="14083" max="14083" width="15.3984375" style="262" bestFit="1" customWidth="1"/>
    <col min="14084" max="14084" width="14.09765625" style="262" customWidth="1"/>
    <col min="14085" max="14085" width="15.69921875" style="262" customWidth="1"/>
    <col min="14086" max="14086" width="10.69921875" style="262" customWidth="1"/>
    <col min="14087" max="14087" width="13" style="262" customWidth="1"/>
    <col min="14088" max="14088" width="3.09765625" style="262" customWidth="1"/>
    <col min="14089" max="14335" width="8.8984375" style="262"/>
    <col min="14336" max="14336" width="3.296875" style="262" customWidth="1"/>
    <col min="14337" max="14337" width="30.3984375" style="262" customWidth="1"/>
    <col min="14338" max="14338" width="34.59765625" style="262" customWidth="1"/>
    <col min="14339" max="14339" width="15.3984375" style="262" bestFit="1" customWidth="1"/>
    <col min="14340" max="14340" width="14.09765625" style="262" customWidth="1"/>
    <col min="14341" max="14341" width="15.69921875" style="262" customWidth="1"/>
    <col min="14342" max="14342" width="10.69921875" style="262" customWidth="1"/>
    <col min="14343" max="14343" width="13" style="262" customWidth="1"/>
    <col min="14344" max="14344" width="3.09765625" style="262" customWidth="1"/>
    <col min="14345" max="14591" width="8.8984375" style="262"/>
    <col min="14592" max="14592" width="3.296875" style="262" customWidth="1"/>
    <col min="14593" max="14593" width="30.3984375" style="262" customWidth="1"/>
    <col min="14594" max="14594" width="34.59765625" style="262" customWidth="1"/>
    <col min="14595" max="14595" width="15.3984375" style="262" bestFit="1" customWidth="1"/>
    <col min="14596" max="14596" width="14.09765625" style="262" customWidth="1"/>
    <col min="14597" max="14597" width="15.69921875" style="262" customWidth="1"/>
    <col min="14598" max="14598" width="10.69921875" style="262" customWidth="1"/>
    <col min="14599" max="14599" width="13" style="262" customWidth="1"/>
    <col min="14600" max="14600" width="3.09765625" style="262" customWidth="1"/>
    <col min="14601" max="14847" width="8.8984375" style="262"/>
    <col min="14848" max="14848" width="3.296875" style="262" customWidth="1"/>
    <col min="14849" max="14849" width="30.3984375" style="262" customWidth="1"/>
    <col min="14850" max="14850" width="34.59765625" style="262" customWidth="1"/>
    <col min="14851" max="14851" width="15.3984375" style="262" bestFit="1" customWidth="1"/>
    <col min="14852" max="14852" width="14.09765625" style="262" customWidth="1"/>
    <col min="14853" max="14853" width="15.69921875" style="262" customWidth="1"/>
    <col min="14854" max="14854" width="10.69921875" style="262" customWidth="1"/>
    <col min="14855" max="14855" width="13" style="262" customWidth="1"/>
    <col min="14856" max="14856" width="3.09765625" style="262" customWidth="1"/>
    <col min="14857" max="15103" width="8.8984375" style="262"/>
    <col min="15104" max="15104" width="3.296875" style="262" customWidth="1"/>
    <col min="15105" max="15105" width="30.3984375" style="262" customWidth="1"/>
    <col min="15106" max="15106" width="34.59765625" style="262" customWidth="1"/>
    <col min="15107" max="15107" width="15.3984375" style="262" bestFit="1" customWidth="1"/>
    <col min="15108" max="15108" width="14.09765625" style="262" customWidth="1"/>
    <col min="15109" max="15109" width="15.69921875" style="262" customWidth="1"/>
    <col min="15110" max="15110" width="10.69921875" style="262" customWidth="1"/>
    <col min="15111" max="15111" width="13" style="262" customWidth="1"/>
    <col min="15112" max="15112" width="3.09765625" style="262" customWidth="1"/>
    <col min="15113" max="15359" width="8.8984375" style="262"/>
    <col min="15360" max="15360" width="3.296875" style="262" customWidth="1"/>
    <col min="15361" max="15361" width="30.3984375" style="262" customWidth="1"/>
    <col min="15362" max="15362" width="34.59765625" style="262" customWidth="1"/>
    <col min="15363" max="15363" width="15.3984375" style="262" bestFit="1" customWidth="1"/>
    <col min="15364" max="15364" width="14.09765625" style="262" customWidth="1"/>
    <col min="15365" max="15365" width="15.69921875" style="262" customWidth="1"/>
    <col min="15366" max="15366" width="10.69921875" style="262" customWidth="1"/>
    <col min="15367" max="15367" width="13" style="262" customWidth="1"/>
    <col min="15368" max="15368" width="3.09765625" style="262" customWidth="1"/>
    <col min="15369" max="15615" width="8.8984375" style="262"/>
    <col min="15616" max="15616" width="3.296875" style="262" customWidth="1"/>
    <col min="15617" max="15617" width="30.3984375" style="262" customWidth="1"/>
    <col min="15618" max="15618" width="34.59765625" style="262" customWidth="1"/>
    <col min="15619" max="15619" width="15.3984375" style="262" bestFit="1" customWidth="1"/>
    <col min="15620" max="15620" width="14.09765625" style="262" customWidth="1"/>
    <col min="15621" max="15621" width="15.69921875" style="262" customWidth="1"/>
    <col min="15622" max="15622" width="10.69921875" style="262" customWidth="1"/>
    <col min="15623" max="15623" width="13" style="262" customWidth="1"/>
    <col min="15624" max="15624" width="3.09765625" style="262" customWidth="1"/>
    <col min="15625" max="15871" width="8.8984375" style="262"/>
    <col min="15872" max="15872" width="3.296875" style="262" customWidth="1"/>
    <col min="15873" max="15873" width="30.3984375" style="262" customWidth="1"/>
    <col min="15874" max="15874" width="34.59765625" style="262" customWidth="1"/>
    <col min="15875" max="15875" width="15.3984375" style="262" bestFit="1" customWidth="1"/>
    <col min="15876" max="15876" width="14.09765625" style="262" customWidth="1"/>
    <col min="15877" max="15877" width="15.69921875" style="262" customWidth="1"/>
    <col min="15878" max="15878" width="10.69921875" style="262" customWidth="1"/>
    <col min="15879" max="15879" width="13" style="262" customWidth="1"/>
    <col min="15880" max="15880" width="3.09765625" style="262" customWidth="1"/>
    <col min="15881" max="16127" width="8.8984375" style="262"/>
    <col min="16128" max="16128" width="3.296875" style="262" customWidth="1"/>
    <col min="16129" max="16129" width="30.3984375" style="262" customWidth="1"/>
    <col min="16130" max="16130" width="34.59765625" style="262" customWidth="1"/>
    <col min="16131" max="16131" width="15.3984375" style="262" bestFit="1" customWidth="1"/>
    <col min="16132" max="16132" width="14.09765625" style="262" customWidth="1"/>
    <col min="16133" max="16133" width="15.69921875" style="262" customWidth="1"/>
    <col min="16134" max="16134" width="10.69921875" style="262" customWidth="1"/>
    <col min="16135" max="16135" width="13" style="262" customWidth="1"/>
    <col min="16136" max="16136" width="3.09765625" style="262" customWidth="1"/>
    <col min="16137" max="16384" width="8.8984375" style="262"/>
  </cols>
  <sheetData>
    <row r="1" spans="1:8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8" ht="15.7" customHeight="1" x14ac:dyDescent="0.35">
      <c r="B2" s="264">
        <v>43556</v>
      </c>
    </row>
    <row r="3" spans="1:8" ht="15.7" customHeight="1" x14ac:dyDescent="0.35">
      <c r="B3" s="264"/>
    </row>
    <row r="4" spans="1:8" ht="15" customHeight="1" x14ac:dyDescent="0.35">
      <c r="A4" s="380" t="s">
        <v>1252</v>
      </c>
      <c r="C4" s="268" t="s">
        <v>201</v>
      </c>
      <c r="D4" s="268" t="s">
        <v>202</v>
      </c>
      <c r="E4" s="268" t="s">
        <v>203</v>
      </c>
      <c r="F4" s="379" t="s">
        <v>435</v>
      </c>
    </row>
    <row r="5" spans="1:8" ht="15" customHeight="1" x14ac:dyDescent="0.35">
      <c r="A5" s="381" t="s">
        <v>3</v>
      </c>
      <c r="B5" s="262" t="s">
        <v>4</v>
      </c>
      <c r="C5" s="274">
        <v>611.5</v>
      </c>
      <c r="D5" s="274"/>
      <c r="E5" s="274">
        <v>611.5</v>
      </c>
      <c r="F5" s="266" t="s">
        <v>5</v>
      </c>
      <c r="G5" s="263" t="s">
        <v>1155</v>
      </c>
    </row>
    <row r="6" spans="1:8" ht="15" customHeight="1" x14ac:dyDescent="0.35">
      <c r="A6" s="381" t="s">
        <v>1123</v>
      </c>
      <c r="B6" s="262" t="s">
        <v>1613</v>
      </c>
      <c r="C6" s="274">
        <v>27.59</v>
      </c>
      <c r="D6" s="274">
        <v>5.52</v>
      </c>
      <c r="E6" s="274">
        <v>33.11</v>
      </c>
      <c r="F6" s="266">
        <v>203426</v>
      </c>
      <c r="G6" s="273" t="s">
        <v>1162</v>
      </c>
    </row>
    <row r="7" spans="1:8" ht="15" customHeight="1" x14ac:dyDescent="0.35">
      <c r="A7" s="381" t="s">
        <v>6</v>
      </c>
      <c r="B7" s="262" t="s">
        <v>1614</v>
      </c>
      <c r="C7" s="274">
        <v>46.09</v>
      </c>
      <c r="D7" s="274">
        <v>9.2200000000000006</v>
      </c>
      <c r="E7" s="274">
        <v>55.31</v>
      </c>
      <c r="F7" s="266" t="s">
        <v>5</v>
      </c>
      <c r="G7" s="273" t="s">
        <v>1162</v>
      </c>
    </row>
    <row r="8" spans="1:8" ht="15" customHeight="1" x14ac:dyDescent="0.35">
      <c r="A8" s="381" t="s">
        <v>6</v>
      </c>
      <c r="B8" s="262" t="s">
        <v>1614</v>
      </c>
      <c r="C8" s="274">
        <v>25.57</v>
      </c>
      <c r="D8" s="274">
        <v>5.12</v>
      </c>
      <c r="E8" s="274">
        <v>30.69</v>
      </c>
      <c r="F8" s="266" t="s">
        <v>5</v>
      </c>
      <c r="G8" s="273" t="s">
        <v>1162</v>
      </c>
    </row>
    <row r="9" spans="1:8" ht="15" customHeight="1" x14ac:dyDescent="0.35">
      <c r="A9" s="381" t="s">
        <v>745</v>
      </c>
      <c r="B9" s="262" t="s">
        <v>1615</v>
      </c>
      <c r="C9" s="274">
        <v>53.46</v>
      </c>
      <c r="D9" s="274">
        <v>10.69</v>
      </c>
      <c r="E9" s="274">
        <v>64.150000000000006</v>
      </c>
      <c r="F9" s="266" t="s">
        <v>5</v>
      </c>
      <c r="G9" s="263" t="s">
        <v>1155</v>
      </c>
    </row>
    <row r="10" spans="1:8" ht="15" customHeight="1" x14ac:dyDescent="0.35">
      <c r="A10" s="381" t="s">
        <v>653</v>
      </c>
      <c r="B10" s="262" t="s">
        <v>1432</v>
      </c>
      <c r="C10" s="274">
        <v>18</v>
      </c>
      <c r="D10" s="274">
        <v>3.6</v>
      </c>
      <c r="E10" s="274">
        <f>SUM(C10:D10)</f>
        <v>21.6</v>
      </c>
      <c r="F10" s="266" t="s">
        <v>5</v>
      </c>
      <c r="G10" s="273" t="s">
        <v>1162</v>
      </c>
    </row>
    <row r="11" spans="1:8" ht="15" customHeight="1" x14ac:dyDescent="0.35">
      <c r="A11" s="381" t="s">
        <v>1966</v>
      </c>
      <c r="B11" s="262" t="s">
        <v>1616</v>
      </c>
      <c r="C11" s="274">
        <v>70</v>
      </c>
      <c r="D11" s="274"/>
      <c r="E11" s="274">
        <v>70</v>
      </c>
      <c r="F11" s="266">
        <v>108944</v>
      </c>
      <c r="G11" s="263" t="s">
        <v>1155</v>
      </c>
    </row>
    <row r="12" spans="1:8" ht="15" customHeight="1" x14ac:dyDescent="0.35">
      <c r="A12" s="381" t="s">
        <v>1433</v>
      </c>
      <c r="B12" s="262" t="s">
        <v>1428</v>
      </c>
      <c r="C12" s="274">
        <v>307.83</v>
      </c>
      <c r="D12" s="274"/>
      <c r="E12" s="274">
        <v>307.83</v>
      </c>
      <c r="F12" s="266">
        <v>108945</v>
      </c>
      <c r="G12" s="263" t="s">
        <v>1155</v>
      </c>
    </row>
    <row r="13" spans="1:8" ht="15" customHeight="1" x14ac:dyDescent="0.35">
      <c r="C13" s="289">
        <f>SUM(C5:C12)</f>
        <v>1160.0400000000002</v>
      </c>
      <c r="D13" s="289">
        <f>SUM(D5:D12)</f>
        <v>34.15</v>
      </c>
      <c r="E13" s="289">
        <f>SUM(E5:E12)</f>
        <v>1194.19</v>
      </c>
      <c r="H13" s="262" t="s">
        <v>10</v>
      </c>
    </row>
    <row r="14" spans="1:8" ht="15" customHeight="1" x14ac:dyDescent="0.35">
      <c r="C14" s="394"/>
      <c r="D14" s="394"/>
      <c r="E14" s="394"/>
    </row>
    <row r="15" spans="1:8" ht="15" customHeight="1" x14ac:dyDescent="0.35">
      <c r="A15" s="380" t="s">
        <v>1259</v>
      </c>
      <c r="C15" s="395"/>
      <c r="D15" s="395"/>
      <c r="E15" s="395"/>
    </row>
    <row r="16" spans="1:8" ht="15" customHeight="1" x14ac:dyDescent="0.35">
      <c r="A16" s="381" t="s">
        <v>444</v>
      </c>
      <c r="B16" s="262" t="s">
        <v>15</v>
      </c>
      <c r="C16" s="395">
        <v>20.49</v>
      </c>
      <c r="D16" s="395">
        <v>4.0999999999999996</v>
      </c>
      <c r="E16" s="395">
        <v>24.59</v>
      </c>
      <c r="F16" s="266">
        <v>203426</v>
      </c>
      <c r="G16" s="273" t="s">
        <v>1162</v>
      </c>
    </row>
    <row r="17" spans="1:9" ht="15" customHeight="1" x14ac:dyDescent="0.35">
      <c r="A17" s="381" t="s">
        <v>12</v>
      </c>
      <c r="B17" s="262" t="s">
        <v>13</v>
      </c>
      <c r="C17" s="274">
        <v>8.31</v>
      </c>
      <c r="D17" s="274"/>
      <c r="E17" s="274">
        <v>8.31</v>
      </c>
      <c r="F17" s="266" t="s">
        <v>5</v>
      </c>
      <c r="G17" s="263" t="s">
        <v>1155</v>
      </c>
    </row>
    <row r="18" spans="1:9" ht="15" customHeight="1" x14ac:dyDescent="0.35">
      <c r="A18" s="381" t="s">
        <v>16</v>
      </c>
      <c r="B18" s="262" t="s">
        <v>17</v>
      </c>
      <c r="C18" s="274">
        <v>28.76</v>
      </c>
      <c r="D18" s="274">
        <v>5.76</v>
      </c>
      <c r="E18" s="274">
        <v>34.520000000000003</v>
      </c>
      <c r="F18" s="266">
        <v>203427</v>
      </c>
      <c r="G18" s="273" t="s">
        <v>1162</v>
      </c>
    </row>
    <row r="19" spans="1:9" ht="15" customHeight="1" x14ac:dyDescent="0.35">
      <c r="A19" s="262" t="s">
        <v>18</v>
      </c>
      <c r="B19" s="262" t="s">
        <v>19</v>
      </c>
      <c r="C19" s="274">
        <v>91.45</v>
      </c>
      <c r="D19" s="274">
        <v>18.3</v>
      </c>
      <c r="E19" s="274">
        <v>109.75</v>
      </c>
      <c r="F19" s="280" t="s">
        <v>5</v>
      </c>
      <c r="G19" s="263" t="s">
        <v>1155</v>
      </c>
    </row>
    <row r="20" spans="1:9" ht="15" customHeight="1" x14ac:dyDescent="0.35">
      <c r="A20" s="262" t="s">
        <v>8</v>
      </c>
      <c r="B20" s="262" t="s">
        <v>1617</v>
      </c>
      <c r="C20" s="274">
        <v>108.69</v>
      </c>
      <c r="D20" s="274">
        <v>21.74</v>
      </c>
      <c r="E20" s="274">
        <f>SUM(C20:D20)</f>
        <v>130.43</v>
      </c>
      <c r="F20" s="280" t="s">
        <v>5</v>
      </c>
      <c r="G20" s="273" t="s">
        <v>1162</v>
      </c>
    </row>
    <row r="21" spans="1:9" ht="15" customHeight="1" x14ac:dyDescent="0.35">
      <c r="A21" s="381" t="s">
        <v>23</v>
      </c>
      <c r="B21" s="262" t="s">
        <v>198</v>
      </c>
      <c r="C21" s="274">
        <v>86.42</v>
      </c>
      <c r="D21" s="274">
        <v>17.28</v>
      </c>
      <c r="E21" s="274">
        <v>103.7</v>
      </c>
      <c r="F21" s="280">
        <v>203428</v>
      </c>
      <c r="G21" s="273" t="s">
        <v>1162</v>
      </c>
      <c r="I21" s="279"/>
    </row>
    <row r="22" spans="1:9" ht="15" customHeight="1" x14ac:dyDescent="0.35">
      <c r="A22" s="381" t="s">
        <v>23</v>
      </c>
      <c r="B22" s="262" t="s">
        <v>198</v>
      </c>
      <c r="C22" s="274">
        <v>26.87</v>
      </c>
      <c r="D22" s="274">
        <v>5.37</v>
      </c>
      <c r="E22" s="274">
        <v>32.24</v>
      </c>
      <c r="F22" s="280">
        <v>108946</v>
      </c>
      <c r="G22" s="263" t="s">
        <v>1155</v>
      </c>
      <c r="I22" s="279"/>
    </row>
    <row r="23" spans="1:9" ht="15" customHeight="1" x14ac:dyDescent="0.35">
      <c r="A23" s="381" t="s">
        <v>449</v>
      </c>
      <c r="B23" s="262" t="s">
        <v>450</v>
      </c>
      <c r="C23" s="274">
        <v>60</v>
      </c>
      <c r="D23" s="274"/>
      <c r="E23" s="274">
        <v>60</v>
      </c>
      <c r="F23" s="280">
        <v>108947</v>
      </c>
      <c r="G23" s="263" t="s">
        <v>1155</v>
      </c>
      <c r="I23" s="279"/>
    </row>
    <row r="24" spans="1:9" ht="15" customHeight="1" x14ac:dyDescent="0.35">
      <c r="C24" s="289">
        <f>SUM(C16:C23)</f>
        <v>430.99</v>
      </c>
      <c r="D24" s="289">
        <f>SUM(D16:D23)</f>
        <v>72.550000000000011</v>
      </c>
      <c r="E24" s="289">
        <f>SUM(E16:E23)</f>
        <v>503.54</v>
      </c>
    </row>
    <row r="25" spans="1:9" ht="15" customHeight="1" x14ac:dyDescent="0.35">
      <c r="C25" s="394"/>
      <c r="D25" s="394"/>
      <c r="E25" s="394"/>
    </row>
    <row r="26" spans="1:9" ht="15" customHeight="1" x14ac:dyDescent="0.35">
      <c r="A26" s="380" t="s">
        <v>1273</v>
      </c>
      <c r="C26" s="395"/>
      <c r="D26" s="395"/>
      <c r="E26" s="395"/>
    </row>
    <row r="27" spans="1:9" ht="15" customHeight="1" x14ac:dyDescent="0.35">
      <c r="A27" s="381" t="s">
        <v>3</v>
      </c>
      <c r="B27" s="262" t="s">
        <v>4</v>
      </c>
      <c r="C27" s="395">
        <v>470.5</v>
      </c>
      <c r="D27" s="395"/>
      <c r="E27" s="395">
        <v>470.5</v>
      </c>
      <c r="F27" s="266" t="s">
        <v>5</v>
      </c>
      <c r="G27" s="263" t="s">
        <v>1155</v>
      </c>
    </row>
    <row r="28" spans="1:9" ht="15" customHeight="1" x14ac:dyDescent="0.35">
      <c r="A28" s="381" t="s">
        <v>6</v>
      </c>
      <c r="B28" s="262" t="s">
        <v>1614</v>
      </c>
      <c r="C28" s="274">
        <v>79.010000000000005</v>
      </c>
      <c r="D28" s="274">
        <v>15.8</v>
      </c>
      <c r="E28" s="274">
        <v>94.81</v>
      </c>
      <c r="F28" s="266" t="s">
        <v>5</v>
      </c>
      <c r="G28" s="273" t="s">
        <v>1162</v>
      </c>
    </row>
    <row r="29" spans="1:9" ht="15" customHeight="1" x14ac:dyDescent="0.35">
      <c r="A29" s="396" t="s">
        <v>1618</v>
      </c>
      <c r="B29" s="262" t="s">
        <v>1619</v>
      </c>
      <c r="C29" s="274">
        <v>60</v>
      </c>
      <c r="D29" s="274"/>
      <c r="E29" s="274">
        <v>60</v>
      </c>
      <c r="F29" s="266">
        <v>203429</v>
      </c>
      <c r="G29" s="273" t="s">
        <v>1162</v>
      </c>
    </row>
    <row r="30" spans="1:9" ht="15" customHeight="1" x14ac:dyDescent="0.35">
      <c r="A30" s="396" t="s">
        <v>681</v>
      </c>
      <c r="B30" s="262" t="s">
        <v>1620</v>
      </c>
      <c r="C30" s="274">
        <v>75.73</v>
      </c>
      <c r="D30" s="274">
        <v>3.79</v>
      </c>
      <c r="E30" s="274">
        <v>79.52</v>
      </c>
      <c r="F30" s="266">
        <v>203430</v>
      </c>
      <c r="G30" s="273" t="s">
        <v>1162</v>
      </c>
    </row>
    <row r="31" spans="1:9" s="283" customFormat="1" ht="15" customHeight="1" x14ac:dyDescent="0.35">
      <c r="B31" s="284"/>
      <c r="C31" s="289">
        <f>SUM(C27:C30)</f>
        <v>685.24</v>
      </c>
      <c r="D31" s="289">
        <f>SUM(D27:D30)</f>
        <v>19.59</v>
      </c>
      <c r="E31" s="289">
        <f>SUM(E27:E30)</f>
        <v>704.82999999999993</v>
      </c>
      <c r="F31" s="285"/>
      <c r="G31" s="290"/>
    </row>
    <row r="32" spans="1:9" s="283" customFormat="1" ht="15" customHeight="1" x14ac:dyDescent="0.35">
      <c r="B32" s="284"/>
      <c r="C32" s="394"/>
      <c r="D32" s="394"/>
      <c r="E32" s="394"/>
      <c r="F32" s="285"/>
      <c r="G32" s="290"/>
    </row>
    <row r="33" spans="1:7" ht="15" customHeight="1" x14ac:dyDescent="0.35">
      <c r="A33" s="380" t="s">
        <v>1278</v>
      </c>
      <c r="C33" s="395"/>
      <c r="D33" s="395"/>
      <c r="E33" s="395"/>
    </row>
    <row r="34" spans="1:7" ht="15" customHeight="1" x14ac:dyDescent="0.35">
      <c r="A34" s="381" t="s">
        <v>3</v>
      </c>
      <c r="B34" s="262" t="s">
        <v>4</v>
      </c>
      <c r="C34" s="395">
        <v>195.9</v>
      </c>
      <c r="D34" s="395"/>
      <c r="E34" s="395">
        <v>195.9</v>
      </c>
      <c r="F34" s="266" t="s">
        <v>5</v>
      </c>
      <c r="G34" s="263" t="s">
        <v>1164</v>
      </c>
    </row>
    <row r="35" spans="1:7" ht="15" customHeight="1" x14ac:dyDescent="0.35">
      <c r="A35" s="381" t="s">
        <v>40</v>
      </c>
      <c r="B35" s="262" t="s">
        <v>1621</v>
      </c>
      <c r="C35" s="274">
        <v>520</v>
      </c>
      <c r="D35" s="274">
        <v>104</v>
      </c>
      <c r="E35" s="274">
        <v>624</v>
      </c>
      <c r="F35" s="266">
        <v>203431</v>
      </c>
      <c r="G35" s="273" t="s">
        <v>1162</v>
      </c>
    </row>
    <row r="36" spans="1:7" ht="15" customHeight="1" x14ac:dyDescent="0.35">
      <c r="A36" s="381" t="s">
        <v>37</v>
      </c>
      <c r="B36" s="262" t="s">
        <v>1620</v>
      </c>
      <c r="C36" s="274">
        <v>131.07</v>
      </c>
      <c r="D36" s="274">
        <v>26.21</v>
      </c>
      <c r="E36" s="274">
        <v>157.28</v>
      </c>
      <c r="F36" s="266">
        <v>203430</v>
      </c>
      <c r="G36" s="273" t="s">
        <v>1162</v>
      </c>
    </row>
    <row r="37" spans="1:7" ht="15" customHeight="1" x14ac:dyDescent="0.35">
      <c r="A37" s="381" t="s">
        <v>44</v>
      </c>
      <c r="B37" s="262" t="s">
        <v>1614</v>
      </c>
      <c r="C37" s="274">
        <v>93.82</v>
      </c>
      <c r="D37" s="274">
        <v>18.760000000000002</v>
      </c>
      <c r="E37" s="274">
        <v>112.58</v>
      </c>
      <c r="F37" s="287" t="s">
        <v>5</v>
      </c>
      <c r="G37" s="273" t="s">
        <v>1162</v>
      </c>
    </row>
    <row r="38" spans="1:7" ht="15" customHeight="1" x14ac:dyDescent="0.35">
      <c r="A38" s="381" t="s">
        <v>632</v>
      </c>
      <c r="B38" s="262" t="s">
        <v>1622</v>
      </c>
      <c r="C38" s="274">
        <v>11.9</v>
      </c>
      <c r="D38" s="274"/>
      <c r="E38" s="274">
        <v>11.9</v>
      </c>
      <c r="F38" s="287" t="s">
        <v>1623</v>
      </c>
      <c r="G38" s="397" t="s">
        <v>1164</v>
      </c>
    </row>
    <row r="39" spans="1:7" ht="15" customHeight="1" x14ac:dyDescent="0.35">
      <c r="A39" s="381" t="s">
        <v>1229</v>
      </c>
      <c r="B39" s="262" t="s">
        <v>1333</v>
      </c>
      <c r="C39" s="274">
        <v>182.5</v>
      </c>
      <c r="D39" s="274">
        <v>9.1300000000000008</v>
      </c>
      <c r="E39" s="274">
        <v>191.63</v>
      </c>
      <c r="F39" s="287">
        <v>203432</v>
      </c>
      <c r="G39" s="273" t="s">
        <v>1162</v>
      </c>
    </row>
    <row r="40" spans="1:7" ht="15" customHeight="1" x14ac:dyDescent="0.35">
      <c r="A40" s="288"/>
      <c r="B40" s="283"/>
      <c r="C40" s="289">
        <f>SUM(C34:C39)</f>
        <v>1135.19</v>
      </c>
      <c r="D40" s="289">
        <f>SUM(D34:D39)</f>
        <v>158.1</v>
      </c>
      <c r="E40" s="289">
        <f>SUM(E34:E39)</f>
        <v>1293.29</v>
      </c>
    </row>
    <row r="41" spans="1:7" ht="15" customHeight="1" x14ac:dyDescent="0.35">
      <c r="A41" s="288"/>
      <c r="B41" s="283"/>
      <c r="C41" s="394"/>
      <c r="D41" s="394"/>
      <c r="E41" s="394"/>
    </row>
    <row r="42" spans="1:7" ht="15" customHeight="1" x14ac:dyDescent="0.35">
      <c r="A42" s="380" t="s">
        <v>1283</v>
      </c>
      <c r="C42" s="394"/>
      <c r="D42" s="394"/>
      <c r="E42" s="394"/>
    </row>
    <row r="43" spans="1:7" ht="15" customHeight="1" x14ac:dyDescent="0.35">
      <c r="A43" s="381" t="s">
        <v>649</v>
      </c>
      <c r="B43" s="262" t="s">
        <v>1624</v>
      </c>
      <c r="C43" s="394">
        <v>23.81</v>
      </c>
      <c r="D43" s="394">
        <v>4.76</v>
      </c>
      <c r="E43" s="394">
        <v>28.57</v>
      </c>
      <c r="F43" s="266">
        <v>203426</v>
      </c>
      <c r="G43" s="273" t="s">
        <v>1162</v>
      </c>
    </row>
    <row r="44" spans="1:7" ht="15" customHeight="1" x14ac:dyDescent="0.35">
      <c r="A44" s="381" t="s">
        <v>1727</v>
      </c>
      <c r="B44" s="294" t="s">
        <v>1625</v>
      </c>
      <c r="C44" s="394">
        <v>75.64</v>
      </c>
      <c r="D44" s="394"/>
      <c r="E44" s="394">
        <v>75.64</v>
      </c>
      <c r="F44" s="266">
        <v>203433</v>
      </c>
      <c r="G44" s="273" t="s">
        <v>1162</v>
      </c>
    </row>
    <row r="45" spans="1:7" ht="15" customHeight="1" x14ac:dyDescent="0.35">
      <c r="A45" s="381" t="s">
        <v>1626</v>
      </c>
      <c r="B45" s="294" t="s">
        <v>1627</v>
      </c>
      <c r="C45" s="394">
        <v>274.95</v>
      </c>
      <c r="D45" s="394">
        <v>54.99</v>
      </c>
      <c r="E45" s="394">
        <v>329.94</v>
      </c>
      <c r="F45" s="266" t="s">
        <v>52</v>
      </c>
      <c r="G45" s="263" t="s">
        <v>1164</v>
      </c>
    </row>
    <row r="46" spans="1:7" ht="15" customHeight="1" x14ac:dyDescent="0.35">
      <c r="A46" s="381" t="s">
        <v>1626</v>
      </c>
      <c r="B46" s="294" t="s">
        <v>1628</v>
      </c>
      <c r="C46" s="394">
        <v>60.95</v>
      </c>
      <c r="D46" s="394"/>
      <c r="E46" s="394">
        <v>60.95</v>
      </c>
      <c r="F46" s="266" t="s">
        <v>52</v>
      </c>
      <c r="G46" s="263" t="s">
        <v>1164</v>
      </c>
    </row>
    <row r="47" spans="1:7" ht="15" customHeight="1" x14ac:dyDescent="0.35">
      <c r="A47" s="381" t="s">
        <v>1629</v>
      </c>
      <c r="B47" s="294" t="s">
        <v>1630</v>
      </c>
      <c r="C47" s="394">
        <v>165</v>
      </c>
      <c r="D47" s="394">
        <v>33</v>
      </c>
      <c r="E47" s="394">
        <v>198</v>
      </c>
      <c r="F47" s="266" t="s">
        <v>52</v>
      </c>
      <c r="G47" s="263" t="s">
        <v>1164</v>
      </c>
    </row>
    <row r="48" spans="1:7" ht="15" customHeight="1" x14ac:dyDescent="0.35">
      <c r="C48" s="289">
        <f>SUM(C43:C47)</f>
        <v>600.34999999999991</v>
      </c>
      <c r="D48" s="289">
        <f>SUM(D43:D47)</f>
        <v>92.75</v>
      </c>
      <c r="E48" s="289">
        <f>SUM(E43:E47)</f>
        <v>693.09999999999991</v>
      </c>
    </row>
    <row r="49" spans="1:7" ht="15" customHeight="1" x14ac:dyDescent="0.35">
      <c r="C49" s="394"/>
      <c r="D49" s="394"/>
      <c r="E49" s="394"/>
    </row>
    <row r="50" spans="1:7" ht="15" customHeight="1" x14ac:dyDescent="0.35">
      <c r="A50" s="380" t="s">
        <v>1631</v>
      </c>
      <c r="C50" s="394"/>
      <c r="D50" s="394"/>
      <c r="E50" s="394"/>
    </row>
    <row r="51" spans="1:7" ht="15" customHeight="1" x14ac:dyDescent="0.35">
      <c r="A51" s="381" t="s">
        <v>1632</v>
      </c>
      <c r="B51" s="262" t="s">
        <v>1633</v>
      </c>
      <c r="C51" s="394">
        <v>2.69</v>
      </c>
      <c r="D51" s="394"/>
      <c r="E51" s="394">
        <v>2.69</v>
      </c>
      <c r="F51" s="266" t="s">
        <v>52</v>
      </c>
      <c r="G51" s="263" t="s">
        <v>1164</v>
      </c>
    </row>
    <row r="52" spans="1:7" ht="15" customHeight="1" x14ac:dyDescent="0.35">
      <c r="A52" s="381" t="s">
        <v>1634</v>
      </c>
      <c r="B52" s="262" t="s">
        <v>1635</v>
      </c>
      <c r="C52" s="394">
        <v>24.99</v>
      </c>
      <c r="D52" s="394">
        <v>5</v>
      </c>
      <c r="E52" s="394">
        <v>29.99</v>
      </c>
      <c r="F52" s="266" t="s">
        <v>52</v>
      </c>
      <c r="G52" s="263" t="s">
        <v>1164</v>
      </c>
    </row>
    <row r="53" spans="1:7" ht="15" customHeight="1" x14ac:dyDescent="0.35">
      <c r="A53" s="262" t="s">
        <v>1636</v>
      </c>
      <c r="B53" s="262" t="s">
        <v>1637</v>
      </c>
      <c r="C53" s="395">
        <v>10.58</v>
      </c>
      <c r="D53" s="395">
        <v>2.12</v>
      </c>
      <c r="E53" s="395">
        <v>12.7</v>
      </c>
      <c r="F53" s="266" t="s">
        <v>52</v>
      </c>
      <c r="G53" s="263" t="s">
        <v>1164</v>
      </c>
    </row>
    <row r="54" spans="1:7" ht="15" customHeight="1" x14ac:dyDescent="0.35">
      <c r="A54" s="381"/>
      <c r="B54" s="284"/>
      <c r="C54" s="289">
        <f>SUM(C51:C53)</f>
        <v>38.26</v>
      </c>
      <c r="D54" s="289">
        <f>SUM(D51:D53)</f>
        <v>7.12</v>
      </c>
      <c r="E54" s="289">
        <f>SUM(E51:E53)</f>
        <v>45.379999999999995</v>
      </c>
    </row>
    <row r="55" spans="1:7" ht="15" customHeight="1" x14ac:dyDescent="0.35">
      <c r="A55" s="381"/>
      <c r="B55" s="284"/>
      <c r="C55" s="394"/>
      <c r="D55" s="394"/>
      <c r="E55" s="394"/>
    </row>
    <row r="56" spans="1:7" ht="15" customHeight="1" x14ac:dyDescent="0.35">
      <c r="A56" s="380" t="s">
        <v>1285</v>
      </c>
      <c r="B56" s="381"/>
      <c r="C56" s="395"/>
      <c r="D56" s="395"/>
      <c r="E56" s="395"/>
    </row>
    <row r="57" spans="1:7" ht="15" customHeight="1" x14ac:dyDescent="0.35">
      <c r="A57" s="381" t="s">
        <v>3</v>
      </c>
      <c r="B57" s="381" t="s">
        <v>4</v>
      </c>
      <c r="C57" s="395">
        <v>555.75</v>
      </c>
      <c r="D57" s="395"/>
      <c r="E57" s="395">
        <v>555.75</v>
      </c>
      <c r="F57" s="266" t="s">
        <v>5</v>
      </c>
      <c r="G57" s="263" t="s">
        <v>1164</v>
      </c>
    </row>
    <row r="58" spans="1:7" ht="15" customHeight="1" x14ac:dyDescent="0.35">
      <c r="A58" s="381" t="s">
        <v>14</v>
      </c>
      <c r="B58" s="381" t="s">
        <v>1416</v>
      </c>
      <c r="C58" s="395">
        <v>73.83</v>
      </c>
      <c r="D58" s="395">
        <v>14.77</v>
      </c>
      <c r="E58" s="395">
        <v>88.6</v>
      </c>
      <c r="F58" s="266">
        <v>203426</v>
      </c>
      <c r="G58" s="273" t="s">
        <v>1162</v>
      </c>
    </row>
    <row r="59" spans="1:7" ht="15" customHeight="1" x14ac:dyDescent="0.35">
      <c r="A59" s="381" t="s">
        <v>6</v>
      </c>
      <c r="B59" s="262" t="s">
        <v>1638</v>
      </c>
      <c r="C59" s="274">
        <v>46.1</v>
      </c>
      <c r="D59" s="274">
        <v>9.2200000000000006</v>
      </c>
      <c r="E59" s="274">
        <v>55.32</v>
      </c>
      <c r="F59" s="266" t="s">
        <v>5</v>
      </c>
      <c r="G59" s="273" t="s">
        <v>1162</v>
      </c>
    </row>
    <row r="60" spans="1:7" ht="15" customHeight="1" x14ac:dyDescent="0.35">
      <c r="A60" s="381" t="s">
        <v>6</v>
      </c>
      <c r="B60" s="262" t="s">
        <v>1638</v>
      </c>
      <c r="C60" s="274">
        <v>25.57</v>
      </c>
      <c r="D60" s="274">
        <v>5.1100000000000003</v>
      </c>
      <c r="E60" s="274">
        <v>30.68</v>
      </c>
      <c r="F60" s="266" t="s">
        <v>5</v>
      </c>
      <c r="G60" s="273" t="s">
        <v>1162</v>
      </c>
    </row>
    <row r="61" spans="1:7" ht="15" customHeight="1" x14ac:dyDescent="0.35">
      <c r="A61" s="381" t="s">
        <v>1094</v>
      </c>
      <c r="B61" s="381" t="s">
        <v>1446</v>
      </c>
      <c r="C61" s="274">
        <v>410</v>
      </c>
      <c r="D61" s="274">
        <v>82</v>
      </c>
      <c r="E61" s="274">
        <v>492</v>
      </c>
      <c r="F61" s="266">
        <v>108948</v>
      </c>
      <c r="G61" s="263" t="s">
        <v>1164</v>
      </c>
    </row>
    <row r="62" spans="1:7" ht="15" customHeight="1" x14ac:dyDescent="0.35">
      <c r="C62" s="289">
        <f>SUM(C57:C61)</f>
        <v>1111.25</v>
      </c>
      <c r="D62" s="289">
        <f>SUM(D57:D61)</f>
        <v>111.1</v>
      </c>
      <c r="E62" s="289">
        <f>SUM(E57:E61)</f>
        <v>1222.3499999999999</v>
      </c>
    </row>
    <row r="63" spans="1:7" ht="15" customHeight="1" x14ac:dyDescent="0.35">
      <c r="C63" s="394"/>
      <c r="D63" s="394"/>
      <c r="E63" s="394"/>
    </row>
    <row r="64" spans="1:7" ht="15" customHeight="1" x14ac:dyDescent="0.35">
      <c r="A64" s="380" t="s">
        <v>1287</v>
      </c>
      <c r="C64" s="395"/>
      <c r="D64" s="395"/>
      <c r="E64" s="395"/>
    </row>
    <row r="65" spans="1:9" ht="15" customHeight="1" x14ac:dyDescent="0.35">
      <c r="A65" s="381" t="s">
        <v>3</v>
      </c>
      <c r="B65" s="262" t="s">
        <v>4</v>
      </c>
      <c r="C65" s="395">
        <v>295.10000000000002</v>
      </c>
      <c r="D65" s="395"/>
      <c r="E65" s="395">
        <v>295.10000000000002</v>
      </c>
      <c r="F65" s="266" t="s">
        <v>5</v>
      </c>
      <c r="G65" s="263" t="s">
        <v>1164</v>
      </c>
    </row>
    <row r="66" spans="1:9" ht="15" customHeight="1" x14ac:dyDescent="0.35">
      <c r="A66" s="381" t="s">
        <v>3</v>
      </c>
      <c r="B66" s="262" t="s">
        <v>4</v>
      </c>
      <c r="C66" s="395">
        <v>200</v>
      </c>
      <c r="D66" s="395"/>
      <c r="E66" s="395">
        <v>200</v>
      </c>
      <c r="F66" s="266" t="s">
        <v>5</v>
      </c>
      <c r="G66" s="263" t="s">
        <v>1164</v>
      </c>
    </row>
    <row r="67" spans="1:9" ht="15" customHeight="1" x14ac:dyDescent="0.35">
      <c r="A67" s="381" t="s">
        <v>3</v>
      </c>
      <c r="B67" s="262" t="s">
        <v>4</v>
      </c>
      <c r="C67" s="395">
        <v>123.87</v>
      </c>
      <c r="D67" s="395"/>
      <c r="E67" s="395">
        <v>123.87</v>
      </c>
      <c r="F67" s="266" t="s">
        <v>5</v>
      </c>
      <c r="G67" s="263" t="s">
        <v>1164</v>
      </c>
    </row>
    <row r="68" spans="1:9" ht="15" customHeight="1" x14ac:dyDescent="0.35">
      <c r="A68" s="381" t="s">
        <v>1147</v>
      </c>
      <c r="B68" s="262" t="s">
        <v>1614</v>
      </c>
      <c r="C68" s="395">
        <v>339.12</v>
      </c>
      <c r="D68" s="395">
        <v>67.819999999999993</v>
      </c>
      <c r="E68" s="395">
        <v>406.94</v>
      </c>
      <c r="F68" s="266" t="s">
        <v>5</v>
      </c>
      <c r="G68" s="273" t="s">
        <v>1162</v>
      </c>
      <c r="I68" s="398"/>
    </row>
    <row r="69" spans="1:9" ht="15" customHeight="1" x14ac:dyDescent="0.35">
      <c r="A69" s="381" t="s">
        <v>8</v>
      </c>
      <c r="B69" s="262" t="s">
        <v>1639</v>
      </c>
      <c r="C69" s="274">
        <v>30.49</v>
      </c>
      <c r="D69" s="274">
        <v>6.1</v>
      </c>
      <c r="E69" s="274">
        <f>SUM(C69:D69)</f>
        <v>36.589999999999996</v>
      </c>
      <c r="F69" s="266" t="s">
        <v>5</v>
      </c>
      <c r="G69" s="273" t="s">
        <v>1162</v>
      </c>
      <c r="I69" s="398"/>
    </row>
    <row r="70" spans="1:9" ht="15" customHeight="1" x14ac:dyDescent="0.35">
      <c r="A70" s="381" t="s">
        <v>469</v>
      </c>
      <c r="B70" s="262" t="s">
        <v>1640</v>
      </c>
      <c r="C70" s="274">
        <v>358</v>
      </c>
      <c r="D70" s="274"/>
      <c r="E70" s="274">
        <v>358</v>
      </c>
      <c r="F70" s="266">
        <v>108949</v>
      </c>
      <c r="G70" s="263" t="s">
        <v>1164</v>
      </c>
      <c r="I70" s="398"/>
    </row>
    <row r="71" spans="1:9" ht="15" customHeight="1" x14ac:dyDescent="0.35">
      <c r="A71" s="381" t="s">
        <v>1641</v>
      </c>
      <c r="B71" s="262" t="s">
        <v>1642</v>
      </c>
      <c r="C71" s="274">
        <v>360</v>
      </c>
      <c r="D71" s="274">
        <v>72</v>
      </c>
      <c r="E71" s="274">
        <v>432</v>
      </c>
      <c r="F71" s="266">
        <v>108950</v>
      </c>
      <c r="G71" s="263" t="s">
        <v>1164</v>
      </c>
      <c r="I71" s="398"/>
    </row>
    <row r="72" spans="1:9" ht="15" customHeight="1" x14ac:dyDescent="0.35">
      <c r="A72" s="381" t="s">
        <v>1641</v>
      </c>
      <c r="B72" s="262" t="s">
        <v>1643</v>
      </c>
      <c r="C72" s="274">
        <v>220</v>
      </c>
      <c r="D72" s="274">
        <v>44</v>
      </c>
      <c r="E72" s="274">
        <v>264</v>
      </c>
      <c r="F72" s="266">
        <v>108950</v>
      </c>
      <c r="G72" s="263" t="s">
        <v>1155</v>
      </c>
      <c r="I72" s="398"/>
    </row>
    <row r="73" spans="1:9" ht="15" customHeight="1" x14ac:dyDescent="0.35">
      <c r="A73" s="381" t="s">
        <v>90</v>
      </c>
      <c r="B73" s="262" t="s">
        <v>613</v>
      </c>
      <c r="C73" s="274">
        <v>43.2</v>
      </c>
      <c r="D73" s="274"/>
      <c r="E73" s="274">
        <v>43.2</v>
      </c>
      <c r="F73" s="266">
        <v>108951</v>
      </c>
      <c r="G73" s="263" t="s">
        <v>1164</v>
      </c>
    </row>
    <row r="74" spans="1:9" ht="15" customHeight="1" x14ac:dyDescent="0.35">
      <c r="A74" s="288"/>
      <c r="B74" s="283"/>
      <c r="C74" s="289">
        <f>SUM(C65:C73)</f>
        <v>1969.78</v>
      </c>
      <c r="D74" s="289">
        <f>SUM(D65:D73)</f>
        <v>189.92</v>
      </c>
      <c r="E74" s="289">
        <f>SUM(E65:E73)</f>
        <v>2159.6999999999998</v>
      </c>
    </row>
    <row r="75" spans="1:9" ht="15" customHeight="1" x14ac:dyDescent="0.35">
      <c r="A75" s="288"/>
      <c r="B75" s="283"/>
      <c r="C75" s="394"/>
      <c r="D75" s="394"/>
      <c r="E75" s="394"/>
    </row>
    <row r="76" spans="1:9" ht="15" customHeight="1" x14ac:dyDescent="0.35">
      <c r="A76" s="292" t="s">
        <v>1291</v>
      </c>
      <c r="B76" s="283"/>
      <c r="C76" s="394"/>
      <c r="D76" s="394"/>
      <c r="E76" s="394"/>
    </row>
    <row r="77" spans="1:9" ht="15" customHeight="1" x14ac:dyDescent="0.35">
      <c r="A77" s="288" t="s">
        <v>270</v>
      </c>
      <c r="B77" s="282" t="s">
        <v>273</v>
      </c>
      <c r="C77" s="394">
        <v>313.33</v>
      </c>
      <c r="D77" s="394">
        <v>62.67</v>
      </c>
      <c r="E77" s="394">
        <v>376</v>
      </c>
      <c r="F77" s="266">
        <v>203434</v>
      </c>
      <c r="G77" s="273" t="s">
        <v>1162</v>
      </c>
    </row>
    <row r="78" spans="1:9" ht="15" customHeight="1" x14ac:dyDescent="0.35">
      <c r="A78" s="399" t="s">
        <v>270</v>
      </c>
      <c r="B78" s="400" t="s">
        <v>1644</v>
      </c>
      <c r="C78" s="394">
        <v>1270</v>
      </c>
      <c r="D78" s="394">
        <v>254</v>
      </c>
      <c r="E78" s="394">
        <v>1524</v>
      </c>
      <c r="F78" s="266">
        <v>203434</v>
      </c>
      <c r="G78" s="273" t="s">
        <v>1162</v>
      </c>
    </row>
    <row r="79" spans="1:9" ht="15" customHeight="1" x14ac:dyDescent="0.35">
      <c r="A79" s="399" t="s">
        <v>270</v>
      </c>
      <c r="B79" s="400" t="s">
        <v>1645</v>
      </c>
      <c r="C79" s="394">
        <v>130</v>
      </c>
      <c r="D79" s="394">
        <v>26</v>
      </c>
      <c r="E79" s="394">
        <v>156</v>
      </c>
      <c r="F79" s="266">
        <v>108953</v>
      </c>
      <c r="G79" s="263" t="s">
        <v>1164</v>
      </c>
    </row>
    <row r="80" spans="1:9" ht="15" customHeight="1" x14ac:dyDescent="0.35">
      <c r="A80" s="288"/>
      <c r="B80" s="283"/>
      <c r="C80" s="289">
        <f>SUM(C77:C79)</f>
        <v>1713.33</v>
      </c>
      <c r="D80" s="289">
        <f>SUM(D77:D79)</f>
        <v>342.67</v>
      </c>
      <c r="E80" s="289">
        <f>SUM(E77:E79)</f>
        <v>2056</v>
      </c>
    </row>
    <row r="81" spans="1:7" ht="15" customHeight="1" x14ac:dyDescent="0.35">
      <c r="A81" s="288"/>
      <c r="B81" s="283"/>
      <c r="C81" s="394"/>
      <c r="D81" s="394"/>
      <c r="E81" s="394"/>
    </row>
    <row r="82" spans="1:7" ht="15" customHeight="1" x14ac:dyDescent="0.35">
      <c r="A82" s="380" t="s">
        <v>1374</v>
      </c>
      <c r="B82" s="284"/>
      <c r="C82" s="395"/>
      <c r="D82" s="395"/>
      <c r="E82" s="395"/>
    </row>
    <row r="83" spans="1:7" ht="15" customHeight="1" x14ac:dyDescent="0.35">
      <c r="A83" s="262" t="s">
        <v>1646</v>
      </c>
      <c r="B83" s="381" t="s">
        <v>1647</v>
      </c>
      <c r="C83" s="394">
        <v>132.25</v>
      </c>
      <c r="D83" s="394">
        <v>26.45</v>
      </c>
      <c r="E83" s="394">
        <v>158.69999999999999</v>
      </c>
      <c r="F83" s="266" t="s">
        <v>52</v>
      </c>
      <c r="G83" s="273" t="s">
        <v>1162</v>
      </c>
    </row>
    <row r="84" spans="1:7" ht="15" customHeight="1" x14ac:dyDescent="0.35">
      <c r="A84" s="262" t="s">
        <v>1646</v>
      </c>
      <c r="B84" s="381" t="s">
        <v>1648</v>
      </c>
      <c r="C84" s="394">
        <v>23.5</v>
      </c>
      <c r="D84" s="394">
        <v>4.7</v>
      </c>
      <c r="E84" s="394">
        <v>28.2</v>
      </c>
      <c r="F84" s="266" t="s">
        <v>52</v>
      </c>
      <c r="G84" s="263" t="s">
        <v>1164</v>
      </c>
    </row>
    <row r="85" spans="1:7" ht="15" customHeight="1" x14ac:dyDescent="0.35">
      <c r="A85" s="381" t="s">
        <v>1728</v>
      </c>
      <c r="B85" s="262" t="s">
        <v>1649</v>
      </c>
      <c r="C85" s="395">
        <v>200</v>
      </c>
      <c r="D85" s="395"/>
      <c r="E85" s="395">
        <v>200</v>
      </c>
      <c r="F85" s="266">
        <v>108954</v>
      </c>
      <c r="G85" s="263" t="s">
        <v>1164</v>
      </c>
    </row>
    <row r="86" spans="1:7" ht="15" customHeight="1" x14ac:dyDescent="0.35">
      <c r="A86" s="381" t="s">
        <v>1197</v>
      </c>
      <c r="B86" s="283" t="s">
        <v>1650</v>
      </c>
      <c r="C86" s="395">
        <v>410</v>
      </c>
      <c r="D86" s="395">
        <v>82</v>
      </c>
      <c r="E86" s="394">
        <v>492</v>
      </c>
      <c r="F86" s="266">
        <v>108955</v>
      </c>
      <c r="G86" s="263" t="s">
        <v>1164</v>
      </c>
    </row>
    <row r="87" spans="1:7" ht="15" customHeight="1" x14ac:dyDescent="0.35">
      <c r="A87" s="381" t="s">
        <v>1651</v>
      </c>
      <c r="B87" s="283" t="s">
        <v>1652</v>
      </c>
      <c r="C87" s="395">
        <v>670</v>
      </c>
      <c r="D87" s="395">
        <v>134</v>
      </c>
      <c r="E87" s="394">
        <v>804</v>
      </c>
      <c r="F87" s="266">
        <v>108956</v>
      </c>
      <c r="G87" s="263" t="s">
        <v>1164</v>
      </c>
    </row>
    <row r="88" spans="1:7" ht="15" customHeight="1" x14ac:dyDescent="0.35">
      <c r="A88" s="381" t="s">
        <v>1653</v>
      </c>
      <c r="B88" s="283" t="s">
        <v>1654</v>
      </c>
      <c r="C88" s="395">
        <v>595</v>
      </c>
      <c r="D88" s="395">
        <v>119</v>
      </c>
      <c r="E88" s="401">
        <v>714</v>
      </c>
      <c r="F88" s="266">
        <v>108957</v>
      </c>
      <c r="G88" s="263" t="s">
        <v>1164</v>
      </c>
    </row>
    <row r="89" spans="1:7" ht="15" customHeight="1" x14ac:dyDescent="0.35">
      <c r="A89" s="380"/>
      <c r="B89" s="284"/>
      <c r="C89" s="289">
        <f>SUM(C83:C88)</f>
        <v>2030.75</v>
      </c>
      <c r="D89" s="289">
        <f>SUM(D83:D88)</f>
        <v>366.15</v>
      </c>
      <c r="E89" s="289">
        <f>SUM(E83:E88)</f>
        <v>2396.9</v>
      </c>
    </row>
    <row r="90" spans="1:7" ht="15" customHeight="1" x14ac:dyDescent="0.35">
      <c r="A90" s="380"/>
      <c r="B90" s="284"/>
      <c r="C90" s="394"/>
      <c r="D90" s="394"/>
      <c r="E90" s="394"/>
    </row>
    <row r="91" spans="1:7" ht="15" customHeight="1" x14ac:dyDescent="0.35">
      <c r="A91" s="293" t="s">
        <v>1295</v>
      </c>
      <c r="B91" s="293"/>
      <c r="C91" s="395"/>
      <c r="D91" s="395"/>
      <c r="E91" s="395"/>
      <c r="G91" s="273"/>
    </row>
    <row r="92" spans="1:7" ht="15" customHeight="1" x14ac:dyDescent="0.35">
      <c r="A92" s="294" t="s">
        <v>653</v>
      </c>
      <c r="B92" s="295" t="s">
        <v>1655</v>
      </c>
      <c r="C92" s="395">
        <v>25.98</v>
      </c>
      <c r="D92" s="395">
        <v>5.19</v>
      </c>
      <c r="E92" s="394">
        <f>SUM(C92:D92)</f>
        <v>31.17</v>
      </c>
      <c r="F92" s="285" t="s">
        <v>5</v>
      </c>
      <c r="G92" s="273" t="s">
        <v>1162</v>
      </c>
    </row>
    <row r="93" spans="1:7" ht="15" customHeight="1" x14ac:dyDescent="0.35">
      <c r="C93" s="289">
        <f>SUM(C92:C92)</f>
        <v>25.98</v>
      </c>
      <c r="D93" s="289">
        <f>SUM(D92:D92)</f>
        <v>5.19</v>
      </c>
      <c r="E93" s="289">
        <f>SUM(E92)</f>
        <v>31.17</v>
      </c>
      <c r="G93" s="402"/>
    </row>
    <row r="94" spans="1:7" ht="15" customHeight="1" x14ac:dyDescent="0.35">
      <c r="C94" s="394"/>
      <c r="D94" s="394"/>
      <c r="E94" s="394"/>
      <c r="G94" s="402"/>
    </row>
    <row r="95" spans="1:7" ht="15" customHeight="1" x14ac:dyDescent="0.35">
      <c r="A95" s="380" t="s">
        <v>1296</v>
      </c>
      <c r="C95" s="394"/>
      <c r="D95" s="394"/>
      <c r="E95" s="403"/>
      <c r="F95" s="299"/>
    </row>
    <row r="96" spans="1:7" ht="15" customHeight="1" x14ac:dyDescent="0.35">
      <c r="A96" s="297" t="s">
        <v>90</v>
      </c>
      <c r="B96" s="298" t="s">
        <v>476</v>
      </c>
      <c r="C96" s="403">
        <v>14402.67</v>
      </c>
      <c r="D96" s="403"/>
      <c r="E96" s="403">
        <v>14402.67</v>
      </c>
      <c r="F96" s="299" t="s">
        <v>92</v>
      </c>
      <c r="G96" s="404" t="s">
        <v>1164</v>
      </c>
    </row>
    <row r="97" spans="1:18" ht="15" customHeight="1" x14ac:dyDescent="0.35">
      <c r="A97" s="297" t="s">
        <v>93</v>
      </c>
      <c r="B97" s="298" t="s">
        <v>477</v>
      </c>
      <c r="C97" s="403">
        <v>4645.07</v>
      </c>
      <c r="D97" s="403"/>
      <c r="E97" s="405">
        <v>4645.07</v>
      </c>
      <c r="F97" s="299">
        <v>108958</v>
      </c>
      <c r="G97" s="404" t="s">
        <v>1164</v>
      </c>
    </row>
    <row r="98" spans="1:18" ht="15" customHeight="1" x14ac:dyDescent="0.35">
      <c r="A98" s="297" t="s">
        <v>95</v>
      </c>
      <c r="B98" s="298" t="s">
        <v>478</v>
      </c>
      <c r="C98" s="403">
        <v>5115.01</v>
      </c>
      <c r="D98" s="403"/>
      <c r="E98" s="394">
        <v>5115.01</v>
      </c>
      <c r="F98" s="266">
        <v>108959</v>
      </c>
      <c r="G98" s="263" t="s">
        <v>1164</v>
      </c>
    </row>
    <row r="99" spans="1:18" ht="15" customHeight="1" x14ac:dyDescent="0.35">
      <c r="C99" s="289">
        <f>SUM(C96:C98)</f>
        <v>24162.75</v>
      </c>
      <c r="D99" s="289">
        <v>0</v>
      </c>
      <c r="E99" s="289">
        <f>SUM(E96:E98)</f>
        <v>24162.75</v>
      </c>
      <c r="G99" s="290"/>
    </row>
    <row r="100" spans="1:18" ht="15" customHeight="1" x14ac:dyDescent="0.35">
      <c r="C100" s="401"/>
      <c r="D100" s="401"/>
      <c r="E100" s="401"/>
    </row>
    <row r="101" spans="1:18" ht="15" customHeight="1" x14ac:dyDescent="0.35">
      <c r="B101" s="301" t="s">
        <v>75</v>
      </c>
      <c r="C101" s="289">
        <f>SUM(+C93+C13+C62+C31+C24+C40+C74+C48+C99+C54+C181+C80+C89)</f>
        <v>35063.909999999996</v>
      </c>
      <c r="D101" s="289">
        <f>SUM(+D93+D13+D62+D31+D24+D40+D74+D48+D99+D54+D181+D80+D89)</f>
        <v>1399.29</v>
      </c>
      <c r="E101" s="289">
        <f>SUM(+E93+E13+E62+E31+E24+E40+E74+E48+E99+E54+E181+E80+E89)</f>
        <v>36463.200000000004</v>
      </c>
      <c r="H101" s="297"/>
    </row>
    <row r="102" spans="1:18" ht="15" customHeight="1" x14ac:dyDescent="0.35">
      <c r="B102" s="302"/>
      <c r="C102" s="394"/>
      <c r="D102" s="394"/>
      <c r="E102" s="394"/>
      <c r="H102" s="297"/>
    </row>
    <row r="103" spans="1:18" ht="15" customHeight="1" x14ac:dyDescent="0.35">
      <c r="A103" s="303" t="s">
        <v>431</v>
      </c>
      <c r="B103" s="302"/>
      <c r="C103" s="394"/>
      <c r="D103" s="394"/>
      <c r="E103" s="394"/>
      <c r="H103" s="297"/>
      <c r="L103" s="283"/>
    </row>
    <row r="104" spans="1:18" ht="15" customHeight="1" x14ac:dyDescent="0.35">
      <c r="A104" s="303"/>
      <c r="B104" s="302"/>
      <c r="C104" s="394"/>
      <c r="D104" s="394"/>
      <c r="E104" s="394"/>
    </row>
    <row r="105" spans="1:18" ht="15" customHeight="1" x14ac:dyDescent="0.35">
      <c r="A105" s="303"/>
      <c r="B105" s="283"/>
      <c r="C105" s="406"/>
      <c r="D105" s="406"/>
      <c r="E105" s="406"/>
    </row>
    <row r="106" spans="1:18" ht="15" customHeight="1" x14ac:dyDescent="0.35">
      <c r="A106" s="303" t="s">
        <v>1203</v>
      </c>
      <c r="B106" s="262" t="s">
        <v>1204</v>
      </c>
      <c r="C106" s="393" t="s">
        <v>433</v>
      </c>
      <c r="D106" s="407">
        <v>385</v>
      </c>
      <c r="E106" s="407"/>
      <c r="F106" s="266">
        <v>100186</v>
      </c>
      <c r="G106" s="263" t="s">
        <v>1164</v>
      </c>
    </row>
    <row r="107" spans="1:18" ht="15" customHeight="1" x14ac:dyDescent="0.35">
      <c r="A107" s="303" t="s">
        <v>1205</v>
      </c>
      <c r="B107" s="262" t="s">
        <v>1206</v>
      </c>
      <c r="C107" s="393" t="s">
        <v>433</v>
      </c>
      <c r="D107" s="407">
        <v>495</v>
      </c>
      <c r="E107" s="407"/>
      <c r="F107" s="266">
        <v>100187</v>
      </c>
      <c r="G107" s="263" t="s">
        <v>1164</v>
      </c>
    </row>
    <row r="108" spans="1:18" ht="15" customHeight="1" x14ac:dyDescent="0.35">
      <c r="A108" s="303" t="s">
        <v>1207</v>
      </c>
      <c r="B108" s="262" t="s">
        <v>1208</v>
      </c>
      <c r="C108" s="393" t="s">
        <v>433</v>
      </c>
      <c r="D108" s="407">
        <v>250</v>
      </c>
      <c r="E108" s="407"/>
      <c r="F108" s="266">
        <v>100188</v>
      </c>
      <c r="G108" s="263" t="s">
        <v>1164</v>
      </c>
      <c r="I108" s="297"/>
      <c r="R108" s="283"/>
    </row>
    <row r="109" spans="1:18" ht="15" customHeight="1" x14ac:dyDescent="0.35">
      <c r="A109" s="303" t="s">
        <v>1209</v>
      </c>
      <c r="B109" s="262" t="s">
        <v>1210</v>
      </c>
      <c r="C109" s="393" t="s">
        <v>433</v>
      </c>
      <c r="D109" s="407">
        <v>150</v>
      </c>
      <c r="E109" s="407"/>
      <c r="F109" s="266">
        <v>100189</v>
      </c>
      <c r="G109" s="263" t="s">
        <v>1164</v>
      </c>
      <c r="I109" s="297"/>
    </row>
    <row r="110" spans="1:18" ht="15" customHeight="1" x14ac:dyDescent="0.35">
      <c r="A110" s="303"/>
      <c r="D110" s="263"/>
      <c r="E110" s="407"/>
      <c r="I110" s="297"/>
    </row>
    <row r="111" spans="1:18" s="297" customFormat="1" ht="15" customHeight="1" x14ac:dyDescent="0.35">
      <c r="A111" s="381"/>
      <c r="B111" s="262"/>
      <c r="C111" s="274"/>
      <c r="D111" s="393"/>
      <c r="E111" s="393"/>
      <c r="F111" s="266"/>
      <c r="G111" s="263"/>
      <c r="H111" s="262"/>
      <c r="I111" s="262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16" workbookViewId="0">
      <selection activeCell="C10" sqref="C10"/>
    </sheetView>
  </sheetViews>
  <sheetFormatPr defaultColWidth="8.8984375" defaultRowHeight="12.7" x14ac:dyDescent="0.25"/>
  <cols>
    <col min="1" max="1" width="3.296875" style="1" customWidth="1"/>
    <col min="2" max="2" width="26.09765625" style="2" customWidth="1"/>
    <col min="3" max="3" width="30.09765625" style="2" customWidth="1"/>
    <col min="4" max="4" width="10.296875" style="4" customWidth="1"/>
    <col min="5" max="5" width="9" style="4" customWidth="1"/>
    <col min="6" max="6" width="10.3984375" style="4" customWidth="1"/>
    <col min="7" max="7" width="9.69921875" style="5" customWidth="1"/>
    <col min="8" max="8" width="8.296875" style="1" customWidth="1"/>
    <col min="9" max="256" width="8.8984375" style="2"/>
    <col min="257" max="257" width="3.296875" style="2" customWidth="1"/>
    <col min="258" max="258" width="26.09765625" style="2" customWidth="1"/>
    <col min="259" max="259" width="30.09765625" style="2" customWidth="1"/>
    <col min="260" max="260" width="10.296875" style="2" customWidth="1"/>
    <col min="261" max="261" width="9" style="2" customWidth="1"/>
    <col min="262" max="262" width="10.3984375" style="2" customWidth="1"/>
    <col min="263" max="263" width="9.69921875" style="2" customWidth="1"/>
    <col min="264" max="264" width="8.296875" style="2" customWidth="1"/>
    <col min="265" max="512" width="8.8984375" style="2"/>
    <col min="513" max="513" width="3.296875" style="2" customWidth="1"/>
    <col min="514" max="514" width="26.09765625" style="2" customWidth="1"/>
    <col min="515" max="515" width="30.09765625" style="2" customWidth="1"/>
    <col min="516" max="516" width="10.296875" style="2" customWidth="1"/>
    <col min="517" max="517" width="9" style="2" customWidth="1"/>
    <col min="518" max="518" width="10.3984375" style="2" customWidth="1"/>
    <col min="519" max="519" width="9.69921875" style="2" customWidth="1"/>
    <col min="520" max="520" width="8.296875" style="2" customWidth="1"/>
    <col min="521" max="768" width="8.8984375" style="2"/>
    <col min="769" max="769" width="3.296875" style="2" customWidth="1"/>
    <col min="770" max="770" width="26.09765625" style="2" customWidth="1"/>
    <col min="771" max="771" width="30.09765625" style="2" customWidth="1"/>
    <col min="772" max="772" width="10.296875" style="2" customWidth="1"/>
    <col min="773" max="773" width="9" style="2" customWidth="1"/>
    <col min="774" max="774" width="10.3984375" style="2" customWidth="1"/>
    <col min="775" max="775" width="9.69921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6.09765625" style="2" customWidth="1"/>
    <col min="1027" max="1027" width="30.09765625" style="2" customWidth="1"/>
    <col min="1028" max="1028" width="10.296875" style="2" customWidth="1"/>
    <col min="1029" max="1029" width="9" style="2" customWidth="1"/>
    <col min="1030" max="1030" width="10.3984375" style="2" customWidth="1"/>
    <col min="1031" max="1031" width="9.69921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6.09765625" style="2" customWidth="1"/>
    <col min="1283" max="1283" width="30.09765625" style="2" customWidth="1"/>
    <col min="1284" max="1284" width="10.296875" style="2" customWidth="1"/>
    <col min="1285" max="1285" width="9" style="2" customWidth="1"/>
    <col min="1286" max="1286" width="10.3984375" style="2" customWidth="1"/>
    <col min="1287" max="1287" width="9.69921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6.09765625" style="2" customWidth="1"/>
    <col min="1539" max="1539" width="30.09765625" style="2" customWidth="1"/>
    <col min="1540" max="1540" width="10.296875" style="2" customWidth="1"/>
    <col min="1541" max="1541" width="9" style="2" customWidth="1"/>
    <col min="1542" max="1542" width="10.3984375" style="2" customWidth="1"/>
    <col min="1543" max="1543" width="9.69921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6.09765625" style="2" customWidth="1"/>
    <col min="1795" max="1795" width="30.09765625" style="2" customWidth="1"/>
    <col min="1796" max="1796" width="10.296875" style="2" customWidth="1"/>
    <col min="1797" max="1797" width="9" style="2" customWidth="1"/>
    <col min="1798" max="1798" width="10.3984375" style="2" customWidth="1"/>
    <col min="1799" max="1799" width="9.69921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6.09765625" style="2" customWidth="1"/>
    <col min="2051" max="2051" width="30.09765625" style="2" customWidth="1"/>
    <col min="2052" max="2052" width="10.296875" style="2" customWidth="1"/>
    <col min="2053" max="2053" width="9" style="2" customWidth="1"/>
    <col min="2054" max="2054" width="10.3984375" style="2" customWidth="1"/>
    <col min="2055" max="2055" width="9.69921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6.09765625" style="2" customWidth="1"/>
    <col min="2307" max="2307" width="30.09765625" style="2" customWidth="1"/>
    <col min="2308" max="2308" width="10.296875" style="2" customWidth="1"/>
    <col min="2309" max="2309" width="9" style="2" customWidth="1"/>
    <col min="2310" max="2310" width="10.3984375" style="2" customWidth="1"/>
    <col min="2311" max="2311" width="9.69921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6.09765625" style="2" customWidth="1"/>
    <col min="2563" max="2563" width="30.09765625" style="2" customWidth="1"/>
    <col min="2564" max="2564" width="10.296875" style="2" customWidth="1"/>
    <col min="2565" max="2565" width="9" style="2" customWidth="1"/>
    <col min="2566" max="2566" width="10.3984375" style="2" customWidth="1"/>
    <col min="2567" max="2567" width="9.69921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6.09765625" style="2" customWidth="1"/>
    <col min="2819" max="2819" width="30.09765625" style="2" customWidth="1"/>
    <col min="2820" max="2820" width="10.296875" style="2" customWidth="1"/>
    <col min="2821" max="2821" width="9" style="2" customWidth="1"/>
    <col min="2822" max="2822" width="10.3984375" style="2" customWidth="1"/>
    <col min="2823" max="2823" width="9.69921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6.09765625" style="2" customWidth="1"/>
    <col min="3075" max="3075" width="30.09765625" style="2" customWidth="1"/>
    <col min="3076" max="3076" width="10.296875" style="2" customWidth="1"/>
    <col min="3077" max="3077" width="9" style="2" customWidth="1"/>
    <col min="3078" max="3078" width="10.3984375" style="2" customWidth="1"/>
    <col min="3079" max="3079" width="9.69921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6.09765625" style="2" customWidth="1"/>
    <col min="3331" max="3331" width="30.09765625" style="2" customWidth="1"/>
    <col min="3332" max="3332" width="10.296875" style="2" customWidth="1"/>
    <col min="3333" max="3333" width="9" style="2" customWidth="1"/>
    <col min="3334" max="3334" width="10.3984375" style="2" customWidth="1"/>
    <col min="3335" max="3335" width="9.69921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6.09765625" style="2" customWidth="1"/>
    <col min="3587" max="3587" width="30.09765625" style="2" customWidth="1"/>
    <col min="3588" max="3588" width="10.296875" style="2" customWidth="1"/>
    <col min="3589" max="3589" width="9" style="2" customWidth="1"/>
    <col min="3590" max="3590" width="10.3984375" style="2" customWidth="1"/>
    <col min="3591" max="3591" width="9.69921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6.09765625" style="2" customWidth="1"/>
    <col min="3843" max="3843" width="30.09765625" style="2" customWidth="1"/>
    <col min="3844" max="3844" width="10.296875" style="2" customWidth="1"/>
    <col min="3845" max="3845" width="9" style="2" customWidth="1"/>
    <col min="3846" max="3846" width="10.3984375" style="2" customWidth="1"/>
    <col min="3847" max="3847" width="9.69921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6.09765625" style="2" customWidth="1"/>
    <col min="4099" max="4099" width="30.09765625" style="2" customWidth="1"/>
    <col min="4100" max="4100" width="10.296875" style="2" customWidth="1"/>
    <col min="4101" max="4101" width="9" style="2" customWidth="1"/>
    <col min="4102" max="4102" width="10.3984375" style="2" customWidth="1"/>
    <col min="4103" max="4103" width="9.69921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6.09765625" style="2" customWidth="1"/>
    <col min="4355" max="4355" width="30.09765625" style="2" customWidth="1"/>
    <col min="4356" max="4356" width="10.296875" style="2" customWidth="1"/>
    <col min="4357" max="4357" width="9" style="2" customWidth="1"/>
    <col min="4358" max="4358" width="10.3984375" style="2" customWidth="1"/>
    <col min="4359" max="4359" width="9.69921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6.09765625" style="2" customWidth="1"/>
    <col min="4611" max="4611" width="30.09765625" style="2" customWidth="1"/>
    <col min="4612" max="4612" width="10.296875" style="2" customWidth="1"/>
    <col min="4613" max="4613" width="9" style="2" customWidth="1"/>
    <col min="4614" max="4614" width="10.3984375" style="2" customWidth="1"/>
    <col min="4615" max="4615" width="9.69921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6.09765625" style="2" customWidth="1"/>
    <col min="4867" max="4867" width="30.09765625" style="2" customWidth="1"/>
    <col min="4868" max="4868" width="10.296875" style="2" customWidth="1"/>
    <col min="4869" max="4869" width="9" style="2" customWidth="1"/>
    <col min="4870" max="4870" width="10.3984375" style="2" customWidth="1"/>
    <col min="4871" max="4871" width="9.69921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6.09765625" style="2" customWidth="1"/>
    <col min="5123" max="5123" width="30.09765625" style="2" customWidth="1"/>
    <col min="5124" max="5124" width="10.296875" style="2" customWidth="1"/>
    <col min="5125" max="5125" width="9" style="2" customWidth="1"/>
    <col min="5126" max="5126" width="10.3984375" style="2" customWidth="1"/>
    <col min="5127" max="5127" width="9.69921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6.09765625" style="2" customWidth="1"/>
    <col min="5379" max="5379" width="30.09765625" style="2" customWidth="1"/>
    <col min="5380" max="5380" width="10.296875" style="2" customWidth="1"/>
    <col min="5381" max="5381" width="9" style="2" customWidth="1"/>
    <col min="5382" max="5382" width="10.3984375" style="2" customWidth="1"/>
    <col min="5383" max="5383" width="9.69921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6.09765625" style="2" customWidth="1"/>
    <col min="5635" max="5635" width="30.09765625" style="2" customWidth="1"/>
    <col min="5636" max="5636" width="10.296875" style="2" customWidth="1"/>
    <col min="5637" max="5637" width="9" style="2" customWidth="1"/>
    <col min="5638" max="5638" width="10.3984375" style="2" customWidth="1"/>
    <col min="5639" max="5639" width="9.69921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6.09765625" style="2" customWidth="1"/>
    <col min="5891" max="5891" width="30.09765625" style="2" customWidth="1"/>
    <col min="5892" max="5892" width="10.296875" style="2" customWidth="1"/>
    <col min="5893" max="5893" width="9" style="2" customWidth="1"/>
    <col min="5894" max="5894" width="10.3984375" style="2" customWidth="1"/>
    <col min="5895" max="5895" width="9.69921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6.09765625" style="2" customWidth="1"/>
    <col min="6147" max="6147" width="30.09765625" style="2" customWidth="1"/>
    <col min="6148" max="6148" width="10.296875" style="2" customWidth="1"/>
    <col min="6149" max="6149" width="9" style="2" customWidth="1"/>
    <col min="6150" max="6150" width="10.3984375" style="2" customWidth="1"/>
    <col min="6151" max="6151" width="9.69921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6.09765625" style="2" customWidth="1"/>
    <col min="6403" max="6403" width="30.09765625" style="2" customWidth="1"/>
    <col min="6404" max="6404" width="10.296875" style="2" customWidth="1"/>
    <col min="6405" max="6405" width="9" style="2" customWidth="1"/>
    <col min="6406" max="6406" width="10.3984375" style="2" customWidth="1"/>
    <col min="6407" max="6407" width="9.69921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6.09765625" style="2" customWidth="1"/>
    <col min="6659" max="6659" width="30.09765625" style="2" customWidth="1"/>
    <col min="6660" max="6660" width="10.296875" style="2" customWidth="1"/>
    <col min="6661" max="6661" width="9" style="2" customWidth="1"/>
    <col min="6662" max="6662" width="10.3984375" style="2" customWidth="1"/>
    <col min="6663" max="6663" width="9.69921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6.09765625" style="2" customWidth="1"/>
    <col min="6915" max="6915" width="30.09765625" style="2" customWidth="1"/>
    <col min="6916" max="6916" width="10.296875" style="2" customWidth="1"/>
    <col min="6917" max="6917" width="9" style="2" customWidth="1"/>
    <col min="6918" max="6918" width="10.3984375" style="2" customWidth="1"/>
    <col min="6919" max="6919" width="9.69921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6.09765625" style="2" customWidth="1"/>
    <col min="7171" max="7171" width="30.09765625" style="2" customWidth="1"/>
    <col min="7172" max="7172" width="10.296875" style="2" customWidth="1"/>
    <col min="7173" max="7173" width="9" style="2" customWidth="1"/>
    <col min="7174" max="7174" width="10.3984375" style="2" customWidth="1"/>
    <col min="7175" max="7175" width="9.69921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6.09765625" style="2" customWidth="1"/>
    <col min="7427" max="7427" width="30.09765625" style="2" customWidth="1"/>
    <col min="7428" max="7428" width="10.296875" style="2" customWidth="1"/>
    <col min="7429" max="7429" width="9" style="2" customWidth="1"/>
    <col min="7430" max="7430" width="10.3984375" style="2" customWidth="1"/>
    <col min="7431" max="7431" width="9.69921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6.09765625" style="2" customWidth="1"/>
    <col min="7683" max="7683" width="30.09765625" style="2" customWidth="1"/>
    <col min="7684" max="7684" width="10.296875" style="2" customWidth="1"/>
    <col min="7685" max="7685" width="9" style="2" customWidth="1"/>
    <col min="7686" max="7686" width="10.3984375" style="2" customWidth="1"/>
    <col min="7687" max="7687" width="9.69921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6.09765625" style="2" customWidth="1"/>
    <col min="7939" max="7939" width="30.09765625" style="2" customWidth="1"/>
    <col min="7940" max="7940" width="10.296875" style="2" customWidth="1"/>
    <col min="7941" max="7941" width="9" style="2" customWidth="1"/>
    <col min="7942" max="7942" width="10.3984375" style="2" customWidth="1"/>
    <col min="7943" max="7943" width="9.69921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6.09765625" style="2" customWidth="1"/>
    <col min="8195" max="8195" width="30.09765625" style="2" customWidth="1"/>
    <col min="8196" max="8196" width="10.296875" style="2" customWidth="1"/>
    <col min="8197" max="8197" width="9" style="2" customWidth="1"/>
    <col min="8198" max="8198" width="10.3984375" style="2" customWidth="1"/>
    <col min="8199" max="8199" width="9.69921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6.09765625" style="2" customWidth="1"/>
    <col min="8451" max="8451" width="30.09765625" style="2" customWidth="1"/>
    <col min="8452" max="8452" width="10.296875" style="2" customWidth="1"/>
    <col min="8453" max="8453" width="9" style="2" customWidth="1"/>
    <col min="8454" max="8454" width="10.3984375" style="2" customWidth="1"/>
    <col min="8455" max="8455" width="9.69921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6.09765625" style="2" customWidth="1"/>
    <col min="8707" max="8707" width="30.09765625" style="2" customWidth="1"/>
    <col min="8708" max="8708" width="10.296875" style="2" customWidth="1"/>
    <col min="8709" max="8709" width="9" style="2" customWidth="1"/>
    <col min="8710" max="8710" width="10.3984375" style="2" customWidth="1"/>
    <col min="8711" max="8711" width="9.69921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6.09765625" style="2" customWidth="1"/>
    <col min="8963" max="8963" width="30.09765625" style="2" customWidth="1"/>
    <col min="8964" max="8964" width="10.296875" style="2" customWidth="1"/>
    <col min="8965" max="8965" width="9" style="2" customWidth="1"/>
    <col min="8966" max="8966" width="10.3984375" style="2" customWidth="1"/>
    <col min="8967" max="8967" width="9.69921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6.09765625" style="2" customWidth="1"/>
    <col min="9219" max="9219" width="30.09765625" style="2" customWidth="1"/>
    <col min="9220" max="9220" width="10.296875" style="2" customWidth="1"/>
    <col min="9221" max="9221" width="9" style="2" customWidth="1"/>
    <col min="9222" max="9222" width="10.3984375" style="2" customWidth="1"/>
    <col min="9223" max="9223" width="9.69921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6.09765625" style="2" customWidth="1"/>
    <col min="9475" max="9475" width="30.09765625" style="2" customWidth="1"/>
    <col min="9476" max="9476" width="10.296875" style="2" customWidth="1"/>
    <col min="9477" max="9477" width="9" style="2" customWidth="1"/>
    <col min="9478" max="9478" width="10.3984375" style="2" customWidth="1"/>
    <col min="9479" max="9479" width="9.69921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6.09765625" style="2" customWidth="1"/>
    <col min="9731" max="9731" width="30.09765625" style="2" customWidth="1"/>
    <col min="9732" max="9732" width="10.296875" style="2" customWidth="1"/>
    <col min="9733" max="9733" width="9" style="2" customWidth="1"/>
    <col min="9734" max="9734" width="10.3984375" style="2" customWidth="1"/>
    <col min="9735" max="9735" width="9.69921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6.09765625" style="2" customWidth="1"/>
    <col min="9987" max="9987" width="30.09765625" style="2" customWidth="1"/>
    <col min="9988" max="9988" width="10.296875" style="2" customWidth="1"/>
    <col min="9989" max="9989" width="9" style="2" customWidth="1"/>
    <col min="9990" max="9990" width="10.3984375" style="2" customWidth="1"/>
    <col min="9991" max="9991" width="9.69921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6.09765625" style="2" customWidth="1"/>
    <col min="10243" max="10243" width="30.09765625" style="2" customWidth="1"/>
    <col min="10244" max="10244" width="10.296875" style="2" customWidth="1"/>
    <col min="10245" max="10245" width="9" style="2" customWidth="1"/>
    <col min="10246" max="10246" width="10.3984375" style="2" customWidth="1"/>
    <col min="10247" max="10247" width="9.69921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6.09765625" style="2" customWidth="1"/>
    <col min="10499" max="10499" width="30.09765625" style="2" customWidth="1"/>
    <col min="10500" max="10500" width="10.296875" style="2" customWidth="1"/>
    <col min="10501" max="10501" width="9" style="2" customWidth="1"/>
    <col min="10502" max="10502" width="10.3984375" style="2" customWidth="1"/>
    <col min="10503" max="10503" width="9.69921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6.09765625" style="2" customWidth="1"/>
    <col min="10755" max="10755" width="30.09765625" style="2" customWidth="1"/>
    <col min="10756" max="10756" width="10.296875" style="2" customWidth="1"/>
    <col min="10757" max="10757" width="9" style="2" customWidth="1"/>
    <col min="10758" max="10758" width="10.3984375" style="2" customWidth="1"/>
    <col min="10759" max="10759" width="9.69921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6.09765625" style="2" customWidth="1"/>
    <col min="11011" max="11011" width="30.09765625" style="2" customWidth="1"/>
    <col min="11012" max="11012" width="10.296875" style="2" customWidth="1"/>
    <col min="11013" max="11013" width="9" style="2" customWidth="1"/>
    <col min="11014" max="11014" width="10.3984375" style="2" customWidth="1"/>
    <col min="11015" max="11015" width="9.69921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6.09765625" style="2" customWidth="1"/>
    <col min="11267" max="11267" width="30.09765625" style="2" customWidth="1"/>
    <col min="11268" max="11268" width="10.296875" style="2" customWidth="1"/>
    <col min="11269" max="11269" width="9" style="2" customWidth="1"/>
    <col min="11270" max="11270" width="10.3984375" style="2" customWidth="1"/>
    <col min="11271" max="11271" width="9.69921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6.09765625" style="2" customWidth="1"/>
    <col min="11523" max="11523" width="30.09765625" style="2" customWidth="1"/>
    <col min="11524" max="11524" width="10.296875" style="2" customWidth="1"/>
    <col min="11525" max="11525" width="9" style="2" customWidth="1"/>
    <col min="11526" max="11526" width="10.3984375" style="2" customWidth="1"/>
    <col min="11527" max="11527" width="9.69921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6.09765625" style="2" customWidth="1"/>
    <col min="11779" max="11779" width="30.09765625" style="2" customWidth="1"/>
    <col min="11780" max="11780" width="10.296875" style="2" customWidth="1"/>
    <col min="11781" max="11781" width="9" style="2" customWidth="1"/>
    <col min="11782" max="11782" width="10.3984375" style="2" customWidth="1"/>
    <col min="11783" max="11783" width="9.69921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6.09765625" style="2" customWidth="1"/>
    <col min="12035" max="12035" width="30.09765625" style="2" customWidth="1"/>
    <col min="12036" max="12036" width="10.296875" style="2" customWidth="1"/>
    <col min="12037" max="12037" width="9" style="2" customWidth="1"/>
    <col min="12038" max="12038" width="10.3984375" style="2" customWidth="1"/>
    <col min="12039" max="12039" width="9.69921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6.09765625" style="2" customWidth="1"/>
    <col min="12291" max="12291" width="30.09765625" style="2" customWidth="1"/>
    <col min="12292" max="12292" width="10.296875" style="2" customWidth="1"/>
    <col min="12293" max="12293" width="9" style="2" customWidth="1"/>
    <col min="12294" max="12294" width="10.3984375" style="2" customWidth="1"/>
    <col min="12295" max="12295" width="9.69921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6.09765625" style="2" customWidth="1"/>
    <col min="12547" max="12547" width="30.09765625" style="2" customWidth="1"/>
    <col min="12548" max="12548" width="10.296875" style="2" customWidth="1"/>
    <col min="12549" max="12549" width="9" style="2" customWidth="1"/>
    <col min="12550" max="12550" width="10.3984375" style="2" customWidth="1"/>
    <col min="12551" max="12551" width="9.69921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6.09765625" style="2" customWidth="1"/>
    <col min="12803" max="12803" width="30.09765625" style="2" customWidth="1"/>
    <col min="12804" max="12804" width="10.296875" style="2" customWidth="1"/>
    <col min="12805" max="12805" width="9" style="2" customWidth="1"/>
    <col min="12806" max="12806" width="10.3984375" style="2" customWidth="1"/>
    <col min="12807" max="12807" width="9.69921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6.09765625" style="2" customWidth="1"/>
    <col min="13059" max="13059" width="30.09765625" style="2" customWidth="1"/>
    <col min="13060" max="13060" width="10.296875" style="2" customWidth="1"/>
    <col min="13061" max="13061" width="9" style="2" customWidth="1"/>
    <col min="13062" max="13062" width="10.3984375" style="2" customWidth="1"/>
    <col min="13063" max="13063" width="9.69921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6.09765625" style="2" customWidth="1"/>
    <col min="13315" max="13315" width="30.09765625" style="2" customWidth="1"/>
    <col min="13316" max="13316" width="10.296875" style="2" customWidth="1"/>
    <col min="13317" max="13317" width="9" style="2" customWidth="1"/>
    <col min="13318" max="13318" width="10.3984375" style="2" customWidth="1"/>
    <col min="13319" max="13319" width="9.69921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6.09765625" style="2" customWidth="1"/>
    <col min="13571" max="13571" width="30.09765625" style="2" customWidth="1"/>
    <col min="13572" max="13572" width="10.296875" style="2" customWidth="1"/>
    <col min="13573" max="13573" width="9" style="2" customWidth="1"/>
    <col min="13574" max="13574" width="10.3984375" style="2" customWidth="1"/>
    <col min="13575" max="13575" width="9.69921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6.09765625" style="2" customWidth="1"/>
    <col min="13827" max="13827" width="30.09765625" style="2" customWidth="1"/>
    <col min="13828" max="13828" width="10.296875" style="2" customWidth="1"/>
    <col min="13829" max="13829" width="9" style="2" customWidth="1"/>
    <col min="13830" max="13830" width="10.3984375" style="2" customWidth="1"/>
    <col min="13831" max="13831" width="9.69921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6.09765625" style="2" customWidth="1"/>
    <col min="14083" max="14083" width="30.09765625" style="2" customWidth="1"/>
    <col min="14084" max="14084" width="10.296875" style="2" customWidth="1"/>
    <col min="14085" max="14085" width="9" style="2" customWidth="1"/>
    <col min="14086" max="14086" width="10.3984375" style="2" customWidth="1"/>
    <col min="14087" max="14087" width="9.69921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6.09765625" style="2" customWidth="1"/>
    <col min="14339" max="14339" width="30.09765625" style="2" customWidth="1"/>
    <col min="14340" max="14340" width="10.296875" style="2" customWidth="1"/>
    <col min="14341" max="14341" width="9" style="2" customWidth="1"/>
    <col min="14342" max="14342" width="10.3984375" style="2" customWidth="1"/>
    <col min="14343" max="14343" width="9.69921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6.09765625" style="2" customWidth="1"/>
    <col min="14595" max="14595" width="30.09765625" style="2" customWidth="1"/>
    <col min="14596" max="14596" width="10.296875" style="2" customWidth="1"/>
    <col min="14597" max="14597" width="9" style="2" customWidth="1"/>
    <col min="14598" max="14598" width="10.3984375" style="2" customWidth="1"/>
    <col min="14599" max="14599" width="9.69921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6.09765625" style="2" customWidth="1"/>
    <col min="14851" max="14851" width="30.09765625" style="2" customWidth="1"/>
    <col min="14852" max="14852" width="10.296875" style="2" customWidth="1"/>
    <col min="14853" max="14853" width="9" style="2" customWidth="1"/>
    <col min="14854" max="14854" width="10.3984375" style="2" customWidth="1"/>
    <col min="14855" max="14855" width="9.69921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6.09765625" style="2" customWidth="1"/>
    <col min="15107" max="15107" width="30.09765625" style="2" customWidth="1"/>
    <col min="15108" max="15108" width="10.296875" style="2" customWidth="1"/>
    <col min="15109" max="15109" width="9" style="2" customWidth="1"/>
    <col min="15110" max="15110" width="10.3984375" style="2" customWidth="1"/>
    <col min="15111" max="15111" width="9.69921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6.09765625" style="2" customWidth="1"/>
    <col min="15363" max="15363" width="30.09765625" style="2" customWidth="1"/>
    <col min="15364" max="15364" width="10.296875" style="2" customWidth="1"/>
    <col min="15365" max="15365" width="9" style="2" customWidth="1"/>
    <col min="15366" max="15366" width="10.3984375" style="2" customWidth="1"/>
    <col min="15367" max="15367" width="9.69921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6.09765625" style="2" customWidth="1"/>
    <col min="15619" max="15619" width="30.09765625" style="2" customWidth="1"/>
    <col min="15620" max="15620" width="10.296875" style="2" customWidth="1"/>
    <col min="15621" max="15621" width="9" style="2" customWidth="1"/>
    <col min="15622" max="15622" width="10.3984375" style="2" customWidth="1"/>
    <col min="15623" max="15623" width="9.69921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6.09765625" style="2" customWidth="1"/>
    <col min="15875" max="15875" width="30.09765625" style="2" customWidth="1"/>
    <col min="15876" max="15876" width="10.296875" style="2" customWidth="1"/>
    <col min="15877" max="15877" width="9" style="2" customWidth="1"/>
    <col min="15878" max="15878" width="10.3984375" style="2" customWidth="1"/>
    <col min="15879" max="15879" width="9.69921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6.09765625" style="2" customWidth="1"/>
    <col min="16131" max="16131" width="30.09765625" style="2" customWidth="1"/>
    <col min="16132" max="16132" width="10.296875" style="2" customWidth="1"/>
    <col min="16133" max="16133" width="9" style="2" customWidth="1"/>
    <col min="16134" max="16134" width="10.3984375" style="2" customWidth="1"/>
    <col min="16135" max="16135" width="9.69921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42705</v>
      </c>
    </row>
    <row r="3" spans="2:9" ht="11.95" customHeight="1" x14ac:dyDescent="0.25">
      <c r="C3" s="3"/>
      <c r="G3" s="45" t="s">
        <v>0</v>
      </c>
    </row>
    <row r="4" spans="2:9" ht="15" customHeight="1" x14ac:dyDescent="0.25">
      <c r="B4" s="46" t="s">
        <v>1</v>
      </c>
      <c r="D4" s="8" t="s">
        <v>201</v>
      </c>
      <c r="E4" s="8" t="s">
        <v>202</v>
      </c>
      <c r="F4" s="8" t="s">
        <v>203</v>
      </c>
      <c r="G4" s="45" t="s">
        <v>2</v>
      </c>
    </row>
    <row r="5" spans="2:9" ht="11.95" customHeight="1" x14ac:dyDescent="0.25">
      <c r="B5" s="47" t="s">
        <v>3</v>
      </c>
      <c r="C5" s="2" t="s">
        <v>4</v>
      </c>
      <c r="D5" s="10">
        <v>641</v>
      </c>
      <c r="E5" s="10"/>
      <c r="F5" s="10">
        <v>641</v>
      </c>
      <c r="G5" s="5" t="s">
        <v>5</v>
      </c>
    </row>
    <row r="6" spans="2:9" ht="11.95" customHeight="1" x14ac:dyDescent="0.25">
      <c r="B6" s="47" t="s">
        <v>14</v>
      </c>
      <c r="C6" s="2" t="s">
        <v>97</v>
      </c>
      <c r="D6" s="10">
        <v>1.95</v>
      </c>
      <c r="E6" s="10">
        <v>0.39</v>
      </c>
      <c r="F6" s="10">
        <v>2.34</v>
      </c>
      <c r="G6" s="5">
        <v>108574</v>
      </c>
    </row>
    <row r="7" spans="2:9" ht="11.95" customHeight="1" x14ac:dyDescent="0.25">
      <c r="B7" s="47" t="s">
        <v>14</v>
      </c>
      <c r="C7" s="2" t="s">
        <v>248</v>
      </c>
      <c r="D7" s="10">
        <v>643.67999999999995</v>
      </c>
      <c r="E7" s="10">
        <v>128.74</v>
      </c>
      <c r="F7" s="10">
        <v>772.42</v>
      </c>
      <c r="G7" s="5">
        <v>108574</v>
      </c>
    </row>
    <row r="8" spans="2:9" ht="11.95" customHeight="1" x14ac:dyDescent="0.25">
      <c r="B8" s="47" t="s">
        <v>249</v>
      </c>
      <c r="C8" s="2" t="s">
        <v>250</v>
      </c>
      <c r="D8" s="10">
        <v>488.5</v>
      </c>
      <c r="E8" s="10"/>
      <c r="F8" s="10">
        <v>488.5</v>
      </c>
      <c r="G8" s="5">
        <v>108575</v>
      </c>
    </row>
    <row r="9" spans="2:9" ht="11.95" customHeight="1" x14ac:dyDescent="0.25">
      <c r="B9" s="47" t="s">
        <v>6</v>
      </c>
      <c r="C9" s="2" t="s">
        <v>251</v>
      </c>
      <c r="D9" s="11">
        <v>56.08</v>
      </c>
      <c r="E9" s="11">
        <v>11.21</v>
      </c>
      <c r="F9" s="11">
        <v>67.290000000000006</v>
      </c>
      <c r="G9" s="5" t="s">
        <v>5</v>
      </c>
      <c r="H9" s="12"/>
    </row>
    <row r="10" spans="2:9" ht="11.95" customHeight="1" x14ac:dyDescent="0.25">
      <c r="B10" s="47" t="s">
        <v>252</v>
      </c>
      <c r="C10" s="2" t="s">
        <v>2088</v>
      </c>
      <c r="D10" s="11">
        <v>165</v>
      </c>
      <c r="E10" s="11">
        <v>33</v>
      </c>
      <c r="F10" s="11">
        <v>198</v>
      </c>
      <c r="G10" s="5">
        <v>108576</v>
      </c>
      <c r="H10" s="12"/>
    </row>
    <row r="11" spans="2:9" ht="11.95" customHeight="1" x14ac:dyDescent="0.25">
      <c r="B11" s="47" t="s">
        <v>253</v>
      </c>
      <c r="C11" s="2" t="s">
        <v>254</v>
      </c>
      <c r="D11" s="11">
        <v>1495</v>
      </c>
      <c r="E11" s="11">
        <v>299</v>
      </c>
      <c r="F11" s="11">
        <v>1794</v>
      </c>
      <c r="G11" s="5">
        <v>108573</v>
      </c>
      <c r="H11" s="12"/>
    </row>
    <row r="12" spans="2:9" ht="11.95" customHeight="1" x14ac:dyDescent="0.25">
      <c r="B12" s="47" t="s">
        <v>8</v>
      </c>
      <c r="C12" s="2" t="s">
        <v>255</v>
      </c>
      <c r="D12" s="11">
        <v>15</v>
      </c>
      <c r="E12" s="11">
        <v>3</v>
      </c>
      <c r="F12" s="11">
        <v>18</v>
      </c>
      <c r="G12" s="5" t="s">
        <v>5</v>
      </c>
      <c r="H12" s="12"/>
    </row>
    <row r="13" spans="2:9" ht="12.85" customHeight="1" x14ac:dyDescent="0.25">
      <c r="D13" s="13">
        <f>SUM(D5:D12)</f>
        <v>3506.21</v>
      </c>
      <c r="E13" s="13">
        <f>SUM(E5:E12)</f>
        <v>475.34000000000003</v>
      </c>
      <c r="F13" s="13">
        <f>SUM(F5:F12)</f>
        <v>3981.55</v>
      </c>
      <c r="I13" s="2" t="s">
        <v>10</v>
      </c>
    </row>
    <row r="14" spans="2:9" x14ac:dyDescent="0.25">
      <c r="B14" s="46" t="s">
        <v>11</v>
      </c>
      <c r="D14" s="14"/>
      <c r="E14" s="14"/>
      <c r="F14" s="14"/>
    </row>
    <row r="15" spans="2:9" x14ac:dyDescent="0.25">
      <c r="B15" s="47" t="s">
        <v>12</v>
      </c>
      <c r="C15" s="2" t="s">
        <v>13</v>
      </c>
      <c r="D15" s="15">
        <v>8.68</v>
      </c>
      <c r="E15" s="15"/>
      <c r="F15" s="15">
        <v>8.68</v>
      </c>
      <c r="G15" s="5" t="s">
        <v>5</v>
      </c>
    </row>
    <row r="16" spans="2:9" x14ac:dyDescent="0.25">
      <c r="B16" s="47" t="s">
        <v>80</v>
      </c>
      <c r="C16" s="2" t="s">
        <v>81</v>
      </c>
      <c r="D16" s="15">
        <v>55</v>
      </c>
      <c r="E16" s="15"/>
      <c r="F16" s="15">
        <v>55</v>
      </c>
      <c r="G16" s="5" t="s">
        <v>52</v>
      </c>
    </row>
    <row r="17" spans="2:12" x14ac:dyDescent="0.25">
      <c r="B17" s="47" t="s">
        <v>14</v>
      </c>
      <c r="C17" s="2" t="s">
        <v>15</v>
      </c>
      <c r="D17" s="15">
        <v>10.050000000000001</v>
      </c>
      <c r="E17" s="15">
        <v>2.0099999999999998</v>
      </c>
      <c r="F17" s="15">
        <v>12.06</v>
      </c>
      <c r="G17" s="5">
        <v>108574</v>
      </c>
    </row>
    <row r="18" spans="2:12" x14ac:dyDescent="0.25">
      <c r="B18" s="47" t="s">
        <v>27</v>
      </c>
      <c r="C18" s="2" t="s">
        <v>28</v>
      </c>
      <c r="D18" s="15">
        <v>99.63</v>
      </c>
      <c r="E18" s="15"/>
      <c r="F18" s="15">
        <v>99.63</v>
      </c>
      <c r="G18" s="5">
        <v>108577</v>
      </c>
    </row>
    <row r="19" spans="2:12" x14ac:dyDescent="0.25">
      <c r="B19" s="47" t="s">
        <v>16</v>
      </c>
      <c r="C19" s="2" t="s">
        <v>17</v>
      </c>
      <c r="D19" s="15">
        <v>33.450000000000003</v>
      </c>
      <c r="E19" s="15">
        <v>6.7</v>
      </c>
      <c r="F19" s="15">
        <v>40.15</v>
      </c>
      <c r="G19" s="5">
        <v>108578</v>
      </c>
      <c r="H19" s="12"/>
    </row>
    <row r="20" spans="2:12" x14ac:dyDescent="0.25">
      <c r="B20" s="2" t="s">
        <v>18</v>
      </c>
      <c r="C20" s="2" t="s">
        <v>19</v>
      </c>
      <c r="D20" s="16">
        <v>78.739999999999995</v>
      </c>
      <c r="E20" s="16">
        <v>15.74</v>
      </c>
      <c r="F20" s="16">
        <v>94.48</v>
      </c>
      <c r="G20" s="17" t="s">
        <v>5</v>
      </c>
    </row>
    <row r="21" spans="2:12" x14ac:dyDescent="0.25">
      <c r="B21" s="2" t="s">
        <v>8</v>
      </c>
      <c r="C21" s="2" t="s">
        <v>256</v>
      </c>
      <c r="D21" s="15">
        <v>78.540000000000006</v>
      </c>
      <c r="E21" s="15">
        <v>15.7</v>
      </c>
      <c r="F21" s="15">
        <v>94.24</v>
      </c>
      <c r="G21" s="17" t="s">
        <v>5</v>
      </c>
      <c r="H21" s="12"/>
    </row>
    <row r="22" spans="2:12" x14ac:dyDescent="0.25">
      <c r="B22" s="47" t="s">
        <v>252</v>
      </c>
      <c r="C22" s="2" t="s">
        <v>2088</v>
      </c>
      <c r="D22" s="15">
        <v>165</v>
      </c>
      <c r="E22" s="15">
        <v>33</v>
      </c>
      <c r="F22" s="15">
        <v>198</v>
      </c>
      <c r="G22" s="17">
        <v>108576</v>
      </c>
      <c r="H22" s="12"/>
    </row>
    <row r="23" spans="2:12" x14ac:dyDescent="0.25">
      <c r="B23" s="47" t="s">
        <v>257</v>
      </c>
      <c r="C23" s="2" t="s">
        <v>258</v>
      </c>
      <c r="D23" s="15">
        <v>90</v>
      </c>
      <c r="E23" s="15"/>
      <c r="F23" s="15">
        <v>90</v>
      </c>
      <c r="G23" s="17">
        <v>108572</v>
      </c>
      <c r="H23" s="12"/>
    </row>
    <row r="24" spans="2:12" x14ac:dyDescent="0.25">
      <c r="B24" s="47" t="s">
        <v>259</v>
      </c>
      <c r="C24" s="2" t="s">
        <v>260</v>
      </c>
      <c r="D24" s="15">
        <v>324</v>
      </c>
      <c r="E24" s="15"/>
      <c r="F24" s="15">
        <v>324</v>
      </c>
      <c r="G24" s="17">
        <v>108579</v>
      </c>
      <c r="H24" s="12"/>
    </row>
    <row r="25" spans="2:12" x14ac:dyDescent="0.25">
      <c r="B25" s="47" t="s">
        <v>261</v>
      </c>
      <c r="C25" s="2" t="s">
        <v>262</v>
      </c>
      <c r="D25" s="15">
        <v>35</v>
      </c>
      <c r="E25" s="15"/>
      <c r="F25" s="15">
        <v>35</v>
      </c>
      <c r="G25" s="17">
        <v>108580</v>
      </c>
      <c r="H25" s="12"/>
    </row>
    <row r="26" spans="2:12" x14ac:dyDescent="0.25">
      <c r="B26" s="47" t="s">
        <v>23</v>
      </c>
      <c r="C26" s="2" t="s">
        <v>198</v>
      </c>
      <c r="D26" s="15">
        <v>110.73</v>
      </c>
      <c r="E26" s="15">
        <v>22.15</v>
      </c>
      <c r="F26" s="15">
        <v>132.88</v>
      </c>
      <c r="G26" s="17">
        <v>203061</v>
      </c>
      <c r="H26" s="12"/>
    </row>
    <row r="27" spans="2:12" x14ac:dyDescent="0.25">
      <c r="B27" s="47" t="s">
        <v>23</v>
      </c>
      <c r="C27" s="2" t="s">
        <v>198</v>
      </c>
      <c r="D27" s="15">
        <v>56.66</v>
      </c>
      <c r="E27" s="15">
        <v>11.33</v>
      </c>
      <c r="F27" s="15">
        <v>67.989999999999995</v>
      </c>
      <c r="G27" s="17">
        <v>203061</v>
      </c>
      <c r="J27" s="16"/>
      <c r="K27" s="16"/>
      <c r="L27" s="16"/>
    </row>
    <row r="28" spans="2:12" x14ac:dyDescent="0.25">
      <c r="B28" s="47" t="s">
        <v>23</v>
      </c>
      <c r="C28" s="2" t="s">
        <v>198</v>
      </c>
      <c r="D28" s="15">
        <v>25.37</v>
      </c>
      <c r="E28" s="15">
        <v>5.07</v>
      </c>
      <c r="F28" s="15">
        <v>30.44</v>
      </c>
      <c r="G28" s="17">
        <v>203061</v>
      </c>
      <c r="J28" s="16"/>
      <c r="K28" s="16"/>
      <c r="L28" s="16"/>
    </row>
    <row r="29" spans="2:12" x14ac:dyDescent="0.25">
      <c r="D29" s="13">
        <f>SUM(D15:D28)</f>
        <v>1170.8499999999999</v>
      </c>
      <c r="E29" s="13">
        <f>SUM(E15:E28)</f>
        <v>111.70000000000002</v>
      </c>
      <c r="F29" s="13">
        <f>SUM(F15:F28)</f>
        <v>1282.55</v>
      </c>
    </row>
    <row r="30" spans="2:12" x14ac:dyDescent="0.25">
      <c r="B30" s="46" t="s">
        <v>26</v>
      </c>
      <c r="D30" s="14"/>
      <c r="E30" s="14"/>
      <c r="F30" s="14"/>
    </row>
    <row r="31" spans="2:12" x14ac:dyDescent="0.25">
      <c r="B31" s="47" t="s">
        <v>3</v>
      </c>
      <c r="C31" s="2" t="s">
        <v>4</v>
      </c>
      <c r="D31" s="14">
        <v>436</v>
      </c>
      <c r="E31" s="14"/>
      <c r="F31" s="14">
        <v>436</v>
      </c>
      <c r="G31" s="5" t="s">
        <v>5</v>
      </c>
    </row>
    <row r="32" spans="2:12" x14ac:dyDescent="0.25">
      <c r="B32" s="47" t="s">
        <v>6</v>
      </c>
      <c r="C32" s="2" t="s">
        <v>251</v>
      </c>
      <c r="D32" s="15">
        <v>70.150000000000006</v>
      </c>
      <c r="E32" s="15">
        <v>14.03</v>
      </c>
      <c r="F32" s="15">
        <v>84.18</v>
      </c>
      <c r="G32" s="5" t="s">
        <v>5</v>
      </c>
      <c r="H32" s="12"/>
    </row>
    <row r="33" spans="1:8" x14ac:dyDescent="0.25">
      <c r="B33" s="18" t="s">
        <v>252</v>
      </c>
      <c r="C33" s="2" t="s">
        <v>2088</v>
      </c>
      <c r="D33" s="15">
        <v>165</v>
      </c>
      <c r="E33" s="15">
        <v>33</v>
      </c>
      <c r="F33" s="15">
        <v>198</v>
      </c>
      <c r="G33" s="5">
        <v>108576</v>
      </c>
      <c r="H33" s="12"/>
    </row>
    <row r="34" spans="1:8" x14ac:dyDescent="0.25">
      <c r="B34" s="47" t="s">
        <v>111</v>
      </c>
      <c r="C34" s="2" t="s">
        <v>112</v>
      </c>
      <c r="D34" s="15">
        <v>1875</v>
      </c>
      <c r="E34" s="15"/>
      <c r="F34" s="15">
        <v>1875</v>
      </c>
      <c r="G34" s="5" t="s">
        <v>113</v>
      </c>
      <c r="H34" s="12"/>
    </row>
    <row r="35" spans="1:8" x14ac:dyDescent="0.25">
      <c r="B35" s="18" t="s">
        <v>30</v>
      </c>
      <c r="C35" s="2" t="s">
        <v>31</v>
      </c>
      <c r="D35" s="40">
        <v>10</v>
      </c>
      <c r="E35" s="16">
        <v>2</v>
      </c>
      <c r="F35" s="16">
        <v>12</v>
      </c>
      <c r="G35" s="5" t="s">
        <v>5</v>
      </c>
    </row>
    <row r="36" spans="1:8" s="20" customFormat="1" x14ac:dyDescent="0.25">
      <c r="A36" s="19"/>
      <c r="C36" s="21"/>
      <c r="D36" s="13">
        <f>SUM(D31:D35)</f>
        <v>2556.15</v>
      </c>
      <c r="E36" s="13">
        <f>SUM(E31:E35)</f>
        <v>49.03</v>
      </c>
      <c r="F36" s="13">
        <f>SUM(F31:F35)</f>
        <v>2605.1800000000003</v>
      </c>
      <c r="G36" s="22" t="s">
        <v>10</v>
      </c>
      <c r="H36" s="19"/>
    </row>
    <row r="37" spans="1:8" x14ac:dyDescent="0.25">
      <c r="B37" s="46" t="s">
        <v>39</v>
      </c>
      <c r="D37" s="14"/>
      <c r="E37" s="14"/>
      <c r="F37" s="14"/>
    </row>
    <row r="38" spans="1:8" x14ac:dyDescent="0.25">
      <c r="B38" s="47" t="s">
        <v>3</v>
      </c>
      <c r="C38" s="2" t="s">
        <v>4</v>
      </c>
      <c r="D38" s="14">
        <v>203</v>
      </c>
      <c r="E38" s="14"/>
      <c r="F38" s="14">
        <v>203</v>
      </c>
      <c r="G38" s="5" t="s">
        <v>5</v>
      </c>
    </row>
    <row r="39" spans="1:8" x14ac:dyDescent="0.25">
      <c r="B39" s="47" t="s">
        <v>263</v>
      </c>
      <c r="C39" s="2" t="s">
        <v>264</v>
      </c>
      <c r="D39" s="11">
        <v>620</v>
      </c>
      <c r="E39" s="11">
        <v>124</v>
      </c>
      <c r="F39" s="11">
        <v>744</v>
      </c>
      <c r="G39" s="5">
        <v>203062</v>
      </c>
      <c r="H39" s="12"/>
    </row>
    <row r="40" spans="1:8" x14ac:dyDescent="0.25">
      <c r="B40" s="47" t="s">
        <v>44</v>
      </c>
      <c r="C40" s="2" t="s">
        <v>265</v>
      </c>
      <c r="D40" s="11">
        <v>70.150000000000006</v>
      </c>
      <c r="E40" s="11">
        <v>14.03</v>
      </c>
      <c r="F40" s="11">
        <v>84.18</v>
      </c>
      <c r="G40" s="23" t="s">
        <v>5</v>
      </c>
      <c r="H40" s="12"/>
    </row>
    <row r="41" spans="1:8" x14ac:dyDescent="0.25">
      <c r="B41" s="24"/>
      <c r="C41" s="20"/>
      <c r="D41" s="13">
        <f>SUM(D38:D40)</f>
        <v>893.15</v>
      </c>
      <c r="E41" s="13">
        <f>SUM(E38:E40)</f>
        <v>138.03</v>
      </c>
      <c r="F41" s="13">
        <f>SUM(F38:F40)</f>
        <v>1031.18</v>
      </c>
    </row>
    <row r="42" spans="1:8" x14ac:dyDescent="0.25">
      <c r="B42" s="46" t="s">
        <v>46</v>
      </c>
      <c r="D42" s="25"/>
      <c r="E42" s="25"/>
      <c r="F42" s="25"/>
    </row>
    <row r="43" spans="1:8" ht="11.95" customHeight="1" x14ac:dyDescent="0.25">
      <c r="B43" s="47"/>
      <c r="D43" s="25"/>
      <c r="E43" s="25"/>
      <c r="F43" s="25"/>
    </row>
    <row r="44" spans="1:8" x14ac:dyDescent="0.25">
      <c r="D44" s="13">
        <f>D43</f>
        <v>0</v>
      </c>
      <c r="E44" s="13">
        <f>E43</f>
        <v>0</v>
      </c>
      <c r="F44" s="13">
        <f>F43</f>
        <v>0</v>
      </c>
    </row>
    <row r="45" spans="1:8" x14ac:dyDescent="0.25">
      <c r="B45" s="46" t="s">
        <v>47</v>
      </c>
      <c r="D45" s="25"/>
      <c r="E45" s="25"/>
      <c r="F45" s="25"/>
    </row>
    <row r="46" spans="1:8" x14ac:dyDescent="0.25">
      <c r="B46" s="47" t="s">
        <v>48</v>
      </c>
      <c r="C46" s="2" t="s">
        <v>49</v>
      </c>
      <c r="D46" s="25">
        <v>25</v>
      </c>
      <c r="E46" s="25">
        <v>5</v>
      </c>
      <c r="F46" s="25">
        <v>30</v>
      </c>
      <c r="G46" s="5">
        <v>203063</v>
      </c>
      <c r="H46" s="12"/>
    </row>
    <row r="47" spans="1:8" x14ac:dyDescent="0.25">
      <c r="D47" s="13">
        <f>SUM(D46:D46)</f>
        <v>25</v>
      </c>
      <c r="E47" s="13">
        <f>SUM(E46:E46)</f>
        <v>5</v>
      </c>
      <c r="F47" s="13">
        <f>SUM(F46:F46)</f>
        <v>30</v>
      </c>
    </row>
    <row r="48" spans="1:8" x14ac:dyDescent="0.25">
      <c r="B48" s="494" t="s">
        <v>53</v>
      </c>
      <c r="C48" s="495"/>
      <c r="D48" s="25"/>
      <c r="E48" s="25"/>
      <c r="F48" s="25"/>
    </row>
    <row r="49" spans="2:12" ht="13.1" customHeight="1" x14ac:dyDescent="0.25">
      <c r="B49" s="47"/>
      <c r="C49" s="47"/>
      <c r="D49" s="25"/>
      <c r="E49" s="25"/>
      <c r="F49" s="25"/>
    </row>
    <row r="50" spans="2:12" x14ac:dyDescent="0.25">
      <c r="D50" s="13">
        <f>SUM(D48:D49)</f>
        <v>0</v>
      </c>
      <c r="E50" s="13">
        <f>SUM(E48:E49)</f>
        <v>0</v>
      </c>
      <c r="F50" s="13">
        <f>SUM(F48:F49)</f>
        <v>0</v>
      </c>
    </row>
    <row r="51" spans="2:12" x14ac:dyDescent="0.25">
      <c r="B51" s="46" t="s">
        <v>54</v>
      </c>
      <c r="D51" s="25"/>
      <c r="E51" s="25"/>
      <c r="F51" s="25"/>
    </row>
    <row r="52" spans="2:12" x14ac:dyDescent="0.25">
      <c r="B52" s="47" t="s">
        <v>48</v>
      </c>
      <c r="C52" s="2" t="s">
        <v>266</v>
      </c>
      <c r="D52" s="25">
        <v>986</v>
      </c>
      <c r="E52" s="25">
        <v>197.2</v>
      </c>
      <c r="F52" s="25">
        <v>1183.2</v>
      </c>
      <c r="G52" s="5">
        <v>203063</v>
      </c>
      <c r="H52" s="12"/>
    </row>
    <row r="53" spans="2:12" x14ac:dyDescent="0.25">
      <c r="D53" s="13">
        <f>SUM(D52:D52)</f>
        <v>986</v>
      </c>
      <c r="E53" s="13">
        <f>SUM(E52:E52)</f>
        <v>197.2</v>
      </c>
      <c r="F53" s="13">
        <f>SUM(F52:F52)</f>
        <v>1183.2</v>
      </c>
    </row>
    <row r="54" spans="2:12" x14ac:dyDescent="0.25">
      <c r="B54" s="46" t="s">
        <v>56</v>
      </c>
      <c r="D54" s="25"/>
      <c r="E54" s="25"/>
      <c r="F54" s="25"/>
    </row>
    <row r="55" spans="2:12" x14ac:dyDescent="0.25">
      <c r="B55" s="47"/>
      <c r="D55" s="14"/>
      <c r="E55" s="14"/>
      <c r="F55" s="14"/>
    </row>
    <row r="56" spans="2:12" x14ac:dyDescent="0.25">
      <c r="B56" s="47"/>
      <c r="C56" s="21"/>
      <c r="D56" s="13">
        <f>SUM(D55:D55)</f>
        <v>0</v>
      </c>
      <c r="E56" s="13">
        <f>SUM(E55:E55)</f>
        <v>0</v>
      </c>
      <c r="F56" s="13">
        <f>SUM(F55:F55)</f>
        <v>0</v>
      </c>
    </row>
    <row r="57" spans="2:12" x14ac:dyDescent="0.25">
      <c r="B57" s="46" t="s">
        <v>57</v>
      </c>
      <c r="D57" s="25"/>
      <c r="E57" s="25"/>
      <c r="F57" s="25"/>
    </row>
    <row r="58" spans="2:12" ht="13.55" customHeight="1" x14ac:dyDescent="0.25">
      <c r="B58" s="47"/>
      <c r="D58" s="25"/>
      <c r="E58" s="25"/>
      <c r="F58" s="25"/>
    </row>
    <row r="59" spans="2:12" x14ac:dyDescent="0.25">
      <c r="D59" s="13">
        <f>SUM(D58:D58)</f>
        <v>0</v>
      </c>
      <c r="E59" s="13">
        <f>SUM(E58:E58)</f>
        <v>0</v>
      </c>
      <c r="F59" s="13">
        <f>SUM(F58:F58)</f>
        <v>0</v>
      </c>
    </row>
    <row r="60" spans="2:12" x14ac:dyDescent="0.25">
      <c r="B60" s="46" t="s">
        <v>60</v>
      </c>
      <c r="C60" s="47"/>
      <c r="D60" s="14"/>
      <c r="E60" s="14"/>
      <c r="F60" s="14"/>
    </row>
    <row r="61" spans="2:12" x14ac:dyDescent="0.25">
      <c r="B61" s="47" t="s">
        <v>3</v>
      </c>
      <c r="C61" s="47" t="s">
        <v>4</v>
      </c>
      <c r="D61" s="14">
        <v>508</v>
      </c>
      <c r="E61" s="14"/>
      <c r="F61" s="14">
        <v>508</v>
      </c>
      <c r="G61" s="5" t="s">
        <v>5</v>
      </c>
    </row>
    <row r="62" spans="2:12" x14ac:dyDescent="0.25">
      <c r="B62" s="47" t="s">
        <v>14</v>
      </c>
      <c r="C62" s="47" t="s">
        <v>97</v>
      </c>
      <c r="D62" s="14">
        <v>37.43</v>
      </c>
      <c r="E62" s="14">
        <v>7.49</v>
      </c>
      <c r="F62" s="14">
        <v>44.92</v>
      </c>
      <c r="G62" s="5">
        <v>108574</v>
      </c>
    </row>
    <row r="63" spans="2:12" x14ac:dyDescent="0.25">
      <c r="B63" s="47" t="s">
        <v>6</v>
      </c>
      <c r="C63" s="2" t="s">
        <v>251</v>
      </c>
      <c r="D63" s="11">
        <v>56.09</v>
      </c>
      <c r="E63" s="11">
        <v>11.22</v>
      </c>
      <c r="F63" s="11">
        <v>67.31</v>
      </c>
      <c r="G63" s="5" t="s">
        <v>5</v>
      </c>
      <c r="H63" s="12"/>
      <c r="J63" s="26"/>
      <c r="K63" s="26"/>
      <c r="L63" s="26"/>
    </row>
    <row r="64" spans="2:12" x14ac:dyDescent="0.25">
      <c r="B64" s="47" t="s">
        <v>61</v>
      </c>
      <c r="C64" s="2" t="s">
        <v>267</v>
      </c>
      <c r="D64" s="11">
        <v>410</v>
      </c>
      <c r="E64" s="11">
        <v>82</v>
      </c>
      <c r="F64" s="11">
        <v>492</v>
      </c>
      <c r="G64" s="5">
        <v>203062</v>
      </c>
      <c r="H64" s="12"/>
      <c r="J64" s="26"/>
      <c r="K64" s="26"/>
      <c r="L64" s="26"/>
    </row>
    <row r="65" spans="2:8" x14ac:dyDescent="0.25">
      <c r="D65" s="13">
        <f>SUM(D61:D64)</f>
        <v>1011.52</v>
      </c>
      <c r="E65" s="13">
        <f>SUM(E61:E64)</f>
        <v>100.71000000000001</v>
      </c>
      <c r="F65" s="13">
        <f>SUM(F61:F64)</f>
        <v>1112.23</v>
      </c>
    </row>
    <row r="66" spans="2:8" x14ac:dyDescent="0.25">
      <c r="B66" s="46" t="s">
        <v>63</v>
      </c>
      <c r="D66" s="14"/>
      <c r="E66" s="14"/>
      <c r="F66" s="14"/>
    </row>
    <row r="67" spans="2:8" x14ac:dyDescent="0.25">
      <c r="B67" s="47" t="s">
        <v>3</v>
      </c>
      <c r="C67" s="2" t="s">
        <v>4</v>
      </c>
      <c r="D67" s="14">
        <v>426</v>
      </c>
      <c r="E67" s="14"/>
      <c r="F67" s="14">
        <v>426</v>
      </c>
      <c r="G67" s="5" t="s">
        <v>5</v>
      </c>
    </row>
    <row r="68" spans="2:8" x14ac:dyDescent="0.25">
      <c r="B68" s="47" t="s">
        <v>8</v>
      </c>
      <c r="C68" s="2" t="s">
        <v>268</v>
      </c>
      <c r="D68" s="11">
        <v>15.59</v>
      </c>
      <c r="E68" s="11">
        <v>3.12</v>
      </c>
      <c r="F68" s="11">
        <v>18.71</v>
      </c>
      <c r="G68" s="5" t="s">
        <v>5</v>
      </c>
      <c r="H68" s="12"/>
    </row>
    <row r="69" spans="2:8" x14ac:dyDescent="0.25">
      <c r="B69" s="47" t="s">
        <v>48</v>
      </c>
      <c r="C69" s="2" t="s">
        <v>269</v>
      </c>
      <c r="D69" s="11">
        <v>350</v>
      </c>
      <c r="E69" s="11">
        <v>70</v>
      </c>
      <c r="F69" s="11">
        <v>420</v>
      </c>
      <c r="G69" s="5">
        <v>203063</v>
      </c>
      <c r="H69" s="12"/>
    </row>
    <row r="70" spans="2:8" x14ac:dyDescent="0.25">
      <c r="B70" s="24"/>
      <c r="C70" s="20"/>
      <c r="D70" s="13">
        <f>SUM(D67:D69)</f>
        <v>791.58999999999992</v>
      </c>
      <c r="E70" s="13">
        <f>SUM(E67:E69)</f>
        <v>73.12</v>
      </c>
      <c r="F70" s="13">
        <f>SUM(F67:F69)</f>
        <v>864.71</v>
      </c>
    </row>
    <row r="71" spans="2:8" x14ac:dyDescent="0.25">
      <c r="B71" s="27" t="s">
        <v>66</v>
      </c>
      <c r="C71" s="20"/>
      <c r="D71" s="25"/>
      <c r="E71" s="25"/>
      <c r="F71" s="25"/>
    </row>
    <row r="72" spans="2:8" x14ac:dyDescent="0.25">
      <c r="B72" s="24" t="s">
        <v>270</v>
      </c>
      <c r="C72" s="28" t="s">
        <v>271</v>
      </c>
      <c r="D72" s="25">
        <v>420</v>
      </c>
      <c r="E72" s="25">
        <v>84</v>
      </c>
      <c r="F72" s="25">
        <v>504</v>
      </c>
      <c r="G72" s="5">
        <v>108571</v>
      </c>
    </row>
    <row r="73" spans="2:8" x14ac:dyDescent="0.25">
      <c r="B73" s="24" t="s">
        <v>270</v>
      </c>
      <c r="C73" s="28" t="s">
        <v>272</v>
      </c>
      <c r="D73" s="25">
        <v>1160</v>
      </c>
      <c r="E73" s="25">
        <v>232</v>
      </c>
      <c r="F73" s="25">
        <v>1392</v>
      </c>
      <c r="G73" s="5">
        <v>108571</v>
      </c>
    </row>
    <row r="74" spans="2:8" x14ac:dyDescent="0.25">
      <c r="B74" s="24" t="s">
        <v>270</v>
      </c>
      <c r="C74" s="28" t="s">
        <v>273</v>
      </c>
      <c r="D74" s="25">
        <v>313.33</v>
      </c>
      <c r="E74" s="25">
        <v>62.67</v>
      </c>
      <c r="F74" s="25">
        <v>376</v>
      </c>
      <c r="G74" s="5">
        <v>203064</v>
      </c>
    </row>
    <row r="75" spans="2:8" x14ac:dyDescent="0.25">
      <c r="B75" s="24"/>
      <c r="C75" s="20"/>
      <c r="D75" s="13">
        <f>SUM(D72:D74)</f>
        <v>1893.33</v>
      </c>
      <c r="E75" s="13">
        <f>SUM(E72:E74)</f>
        <v>378.67</v>
      </c>
      <c r="F75" s="13">
        <f>SUM(F72:F74)</f>
        <v>2272</v>
      </c>
    </row>
    <row r="76" spans="2:8" x14ac:dyDescent="0.25">
      <c r="B76" s="29" t="s">
        <v>69</v>
      </c>
      <c r="C76" s="20"/>
      <c r="D76" s="25"/>
      <c r="E76" s="25"/>
      <c r="F76" s="25"/>
    </row>
    <row r="77" spans="2:8" x14ac:dyDescent="0.25">
      <c r="B77" s="24"/>
      <c r="C77" s="28"/>
      <c r="D77" s="25"/>
      <c r="E77" s="25"/>
      <c r="F77" s="25"/>
    </row>
    <row r="78" spans="2:8" x14ac:dyDescent="0.25">
      <c r="B78" s="24"/>
      <c r="C78" s="20"/>
      <c r="D78" s="13">
        <f>SUM(D77:D77)</f>
        <v>0</v>
      </c>
      <c r="E78" s="13">
        <f>SUM(E77:E77)</f>
        <v>0</v>
      </c>
      <c r="F78" s="13">
        <f>SUM(F77:F77)</f>
        <v>0</v>
      </c>
    </row>
    <row r="79" spans="2:8" x14ac:dyDescent="0.25">
      <c r="B79" s="46" t="s">
        <v>72</v>
      </c>
      <c r="C79" s="21"/>
      <c r="D79" s="14"/>
      <c r="E79" s="14"/>
      <c r="F79" s="14"/>
    </row>
    <row r="80" spans="2:8" x14ac:dyDescent="0.25">
      <c r="B80" s="47"/>
      <c r="C80" s="20"/>
      <c r="D80" s="14"/>
      <c r="E80" s="14"/>
      <c r="F80" s="14"/>
    </row>
    <row r="81" spans="2:8" x14ac:dyDescent="0.25">
      <c r="B81" s="47"/>
      <c r="C81" s="21"/>
      <c r="D81" s="13">
        <f>SUM(D80:D80)</f>
        <v>0</v>
      </c>
      <c r="E81" s="13">
        <f>SUM(E80:E80)</f>
        <v>0</v>
      </c>
      <c r="F81" s="13">
        <f>SUM(F80:F80)</f>
        <v>0</v>
      </c>
    </row>
    <row r="82" spans="2:8" ht="13.1" customHeight="1" x14ac:dyDescent="0.25">
      <c r="B82" s="30" t="s">
        <v>274</v>
      </c>
      <c r="C82" s="30"/>
      <c r="D82" s="14"/>
      <c r="E82" s="14"/>
      <c r="F82" s="14"/>
    </row>
    <row r="83" spans="2:8" ht="13.1" customHeight="1" x14ac:dyDescent="0.25">
      <c r="B83" s="47" t="s">
        <v>8</v>
      </c>
      <c r="C83" s="2" t="s">
        <v>275</v>
      </c>
      <c r="D83" s="11">
        <v>15.59</v>
      </c>
      <c r="E83" s="11">
        <v>3.12</v>
      </c>
      <c r="F83" s="11">
        <v>18.71</v>
      </c>
      <c r="G83" s="5" t="s">
        <v>5</v>
      </c>
      <c r="H83" s="12"/>
    </row>
    <row r="84" spans="2:8" x14ac:dyDescent="0.25">
      <c r="D84" s="13">
        <f>SUM(D83:D83)</f>
        <v>15.59</v>
      </c>
      <c r="E84" s="13">
        <f>SUM(E83:E83)</f>
        <v>3.12</v>
      </c>
      <c r="F84" s="13">
        <f>SUM(F83:F83)</f>
        <v>18.71</v>
      </c>
    </row>
    <row r="85" spans="2:8" x14ac:dyDescent="0.25">
      <c r="D85" s="25"/>
      <c r="E85" s="25"/>
      <c r="F85" s="25"/>
    </row>
    <row r="86" spans="2:8" x14ac:dyDescent="0.25">
      <c r="B86" s="46" t="s">
        <v>89</v>
      </c>
      <c r="D86" s="25"/>
      <c r="E86" s="25"/>
      <c r="F86" s="25"/>
    </row>
    <row r="87" spans="2:8" x14ac:dyDescent="0.25">
      <c r="B87" s="33" t="s">
        <v>90</v>
      </c>
      <c r="C87" s="34" t="s">
        <v>276</v>
      </c>
      <c r="D87" s="35">
        <v>14064.64</v>
      </c>
      <c r="E87" s="35"/>
      <c r="F87" s="35">
        <v>14064.64</v>
      </c>
      <c r="G87" s="36" t="s">
        <v>92</v>
      </c>
    </row>
    <row r="88" spans="2:8" x14ac:dyDescent="0.25">
      <c r="B88" s="33" t="s">
        <v>93</v>
      </c>
      <c r="C88" s="34" t="s">
        <v>277</v>
      </c>
      <c r="D88" s="35">
        <v>3004.3</v>
      </c>
      <c r="E88" s="35"/>
      <c r="F88" s="35">
        <v>3004.3</v>
      </c>
      <c r="G88" s="5">
        <v>203065</v>
      </c>
    </row>
    <row r="89" spans="2:8" x14ac:dyDescent="0.25">
      <c r="B89" s="33" t="s">
        <v>95</v>
      </c>
      <c r="C89" s="34" t="s">
        <v>278</v>
      </c>
      <c r="D89" s="35">
        <v>4382.5600000000004</v>
      </c>
      <c r="E89" s="35"/>
      <c r="F89" s="35">
        <v>4382.5600000000004</v>
      </c>
      <c r="G89" s="5">
        <v>203066</v>
      </c>
    </row>
    <row r="90" spans="2:8" x14ac:dyDescent="0.25">
      <c r="D90" s="13">
        <f>SUM(D87:D89)</f>
        <v>21451.5</v>
      </c>
      <c r="E90" s="13">
        <v>0</v>
      </c>
      <c r="F90" s="13">
        <f>SUM(F87:F89)</f>
        <v>21451.5</v>
      </c>
    </row>
    <row r="91" spans="2:8" x14ac:dyDescent="0.25">
      <c r="D91" s="25"/>
      <c r="E91" s="25"/>
      <c r="F91" s="25"/>
    </row>
    <row r="92" spans="2:8" x14ac:dyDescent="0.25">
      <c r="C92" s="32" t="s">
        <v>75</v>
      </c>
      <c r="D92" s="13">
        <f>SUM(+D84+D13+D65+D36+D29+D41+D70+D50+D47+D44+D59+D163+D56+D53+D75+D78+D81+D90)</f>
        <v>34300.89</v>
      </c>
      <c r="E92" s="13">
        <f>SUM(+E84+E13+E65+E36+E29+E41+E70+E50+E47+E44+E59+E163+E56+E53+E75+E78+E81+E90)</f>
        <v>1531.92</v>
      </c>
      <c r="F92" s="13">
        <f>SUM(+F84+F13+F65+F36+F29+F41+F70+F50+F47+F44+F59+F163+F56+F53+F75+F78+F81+F90)</f>
        <v>35832.81</v>
      </c>
    </row>
    <row r="93" spans="2:8" x14ac:dyDescent="0.25">
      <c r="B93" s="47"/>
      <c r="D93" s="15"/>
    </row>
  </sheetData>
  <mergeCells count="2">
    <mergeCell ref="B1:G1"/>
    <mergeCell ref="B48:C4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7" sqref="A7"/>
    </sheetView>
  </sheetViews>
  <sheetFormatPr defaultColWidth="8.8984375" defaultRowHeight="16.149999999999999" x14ac:dyDescent="0.35"/>
  <cols>
    <col min="1" max="1" width="30.3984375" style="262" customWidth="1"/>
    <col min="2" max="2" width="34.59765625" style="262" customWidth="1"/>
    <col min="3" max="3" width="15.3984375" style="393" bestFit="1" customWidth="1"/>
    <col min="4" max="4" width="14.09765625" style="393" customWidth="1"/>
    <col min="5" max="5" width="15.69921875" style="393" customWidth="1"/>
    <col min="6" max="6" width="10.69921875" style="266" customWidth="1"/>
    <col min="7" max="7" width="13" style="263" customWidth="1"/>
    <col min="8" max="8" width="3.09765625" style="262" customWidth="1"/>
    <col min="9" max="255" width="8.8984375" style="262"/>
    <col min="256" max="256" width="3.296875" style="262" customWidth="1"/>
    <col min="257" max="257" width="30.3984375" style="262" customWidth="1"/>
    <col min="258" max="258" width="34.59765625" style="262" customWidth="1"/>
    <col min="259" max="259" width="15.3984375" style="262" bestFit="1" customWidth="1"/>
    <col min="260" max="260" width="14.09765625" style="262" customWidth="1"/>
    <col min="261" max="261" width="15.69921875" style="262" customWidth="1"/>
    <col min="262" max="262" width="10.69921875" style="262" customWidth="1"/>
    <col min="263" max="263" width="13" style="262" customWidth="1"/>
    <col min="264" max="264" width="3.09765625" style="262" customWidth="1"/>
    <col min="265" max="511" width="8.8984375" style="262"/>
    <col min="512" max="512" width="3.296875" style="262" customWidth="1"/>
    <col min="513" max="513" width="30.3984375" style="262" customWidth="1"/>
    <col min="514" max="514" width="34.59765625" style="262" customWidth="1"/>
    <col min="515" max="515" width="15.3984375" style="262" bestFit="1" customWidth="1"/>
    <col min="516" max="516" width="14.09765625" style="262" customWidth="1"/>
    <col min="517" max="517" width="15.69921875" style="262" customWidth="1"/>
    <col min="518" max="518" width="10.69921875" style="262" customWidth="1"/>
    <col min="519" max="519" width="13" style="262" customWidth="1"/>
    <col min="520" max="520" width="3.09765625" style="262" customWidth="1"/>
    <col min="521" max="767" width="8.8984375" style="262"/>
    <col min="768" max="768" width="3.296875" style="262" customWidth="1"/>
    <col min="769" max="769" width="30.3984375" style="262" customWidth="1"/>
    <col min="770" max="770" width="34.59765625" style="262" customWidth="1"/>
    <col min="771" max="771" width="15.3984375" style="262" bestFit="1" customWidth="1"/>
    <col min="772" max="772" width="14.09765625" style="262" customWidth="1"/>
    <col min="773" max="773" width="15.69921875" style="262" customWidth="1"/>
    <col min="774" max="774" width="10.69921875" style="262" customWidth="1"/>
    <col min="775" max="775" width="13" style="262" customWidth="1"/>
    <col min="776" max="776" width="3.09765625" style="262" customWidth="1"/>
    <col min="777" max="1023" width="8.8984375" style="262"/>
    <col min="1024" max="1024" width="3.296875" style="262" customWidth="1"/>
    <col min="1025" max="1025" width="30.3984375" style="262" customWidth="1"/>
    <col min="1026" max="1026" width="34.59765625" style="262" customWidth="1"/>
    <col min="1027" max="1027" width="15.3984375" style="262" bestFit="1" customWidth="1"/>
    <col min="1028" max="1028" width="14.09765625" style="262" customWidth="1"/>
    <col min="1029" max="1029" width="15.69921875" style="262" customWidth="1"/>
    <col min="1030" max="1030" width="10.69921875" style="262" customWidth="1"/>
    <col min="1031" max="1031" width="13" style="262" customWidth="1"/>
    <col min="1032" max="1032" width="3.09765625" style="262" customWidth="1"/>
    <col min="1033" max="1279" width="8.8984375" style="262"/>
    <col min="1280" max="1280" width="3.296875" style="262" customWidth="1"/>
    <col min="1281" max="1281" width="30.3984375" style="262" customWidth="1"/>
    <col min="1282" max="1282" width="34.59765625" style="262" customWidth="1"/>
    <col min="1283" max="1283" width="15.3984375" style="262" bestFit="1" customWidth="1"/>
    <col min="1284" max="1284" width="14.09765625" style="262" customWidth="1"/>
    <col min="1285" max="1285" width="15.69921875" style="262" customWidth="1"/>
    <col min="1286" max="1286" width="10.69921875" style="262" customWidth="1"/>
    <col min="1287" max="1287" width="13" style="262" customWidth="1"/>
    <col min="1288" max="1288" width="3.09765625" style="262" customWidth="1"/>
    <col min="1289" max="1535" width="8.8984375" style="262"/>
    <col min="1536" max="1536" width="3.296875" style="262" customWidth="1"/>
    <col min="1537" max="1537" width="30.3984375" style="262" customWidth="1"/>
    <col min="1538" max="1538" width="34.59765625" style="262" customWidth="1"/>
    <col min="1539" max="1539" width="15.3984375" style="262" bestFit="1" customWidth="1"/>
    <col min="1540" max="1540" width="14.09765625" style="262" customWidth="1"/>
    <col min="1541" max="1541" width="15.69921875" style="262" customWidth="1"/>
    <col min="1542" max="1542" width="10.69921875" style="262" customWidth="1"/>
    <col min="1543" max="1543" width="13" style="262" customWidth="1"/>
    <col min="1544" max="1544" width="3.09765625" style="262" customWidth="1"/>
    <col min="1545" max="1791" width="8.8984375" style="262"/>
    <col min="1792" max="1792" width="3.296875" style="262" customWidth="1"/>
    <col min="1793" max="1793" width="30.3984375" style="262" customWidth="1"/>
    <col min="1794" max="1794" width="34.59765625" style="262" customWidth="1"/>
    <col min="1795" max="1795" width="15.3984375" style="262" bestFit="1" customWidth="1"/>
    <col min="1796" max="1796" width="14.09765625" style="262" customWidth="1"/>
    <col min="1797" max="1797" width="15.69921875" style="262" customWidth="1"/>
    <col min="1798" max="1798" width="10.69921875" style="262" customWidth="1"/>
    <col min="1799" max="1799" width="13" style="262" customWidth="1"/>
    <col min="1800" max="1800" width="3.09765625" style="262" customWidth="1"/>
    <col min="1801" max="2047" width="8.8984375" style="262"/>
    <col min="2048" max="2048" width="3.296875" style="262" customWidth="1"/>
    <col min="2049" max="2049" width="30.3984375" style="262" customWidth="1"/>
    <col min="2050" max="2050" width="34.59765625" style="262" customWidth="1"/>
    <col min="2051" max="2051" width="15.3984375" style="262" bestFit="1" customWidth="1"/>
    <col min="2052" max="2052" width="14.09765625" style="262" customWidth="1"/>
    <col min="2053" max="2053" width="15.69921875" style="262" customWidth="1"/>
    <col min="2054" max="2054" width="10.69921875" style="262" customWidth="1"/>
    <col min="2055" max="2055" width="13" style="262" customWidth="1"/>
    <col min="2056" max="2056" width="3.09765625" style="262" customWidth="1"/>
    <col min="2057" max="2303" width="8.8984375" style="262"/>
    <col min="2304" max="2304" width="3.296875" style="262" customWidth="1"/>
    <col min="2305" max="2305" width="30.3984375" style="262" customWidth="1"/>
    <col min="2306" max="2306" width="34.59765625" style="262" customWidth="1"/>
    <col min="2307" max="2307" width="15.3984375" style="262" bestFit="1" customWidth="1"/>
    <col min="2308" max="2308" width="14.09765625" style="262" customWidth="1"/>
    <col min="2309" max="2309" width="15.69921875" style="262" customWidth="1"/>
    <col min="2310" max="2310" width="10.69921875" style="262" customWidth="1"/>
    <col min="2311" max="2311" width="13" style="262" customWidth="1"/>
    <col min="2312" max="2312" width="3.09765625" style="262" customWidth="1"/>
    <col min="2313" max="2559" width="8.8984375" style="262"/>
    <col min="2560" max="2560" width="3.296875" style="262" customWidth="1"/>
    <col min="2561" max="2561" width="30.3984375" style="262" customWidth="1"/>
    <col min="2562" max="2562" width="34.59765625" style="262" customWidth="1"/>
    <col min="2563" max="2563" width="15.3984375" style="262" bestFit="1" customWidth="1"/>
    <col min="2564" max="2564" width="14.09765625" style="262" customWidth="1"/>
    <col min="2565" max="2565" width="15.69921875" style="262" customWidth="1"/>
    <col min="2566" max="2566" width="10.69921875" style="262" customWidth="1"/>
    <col min="2567" max="2567" width="13" style="262" customWidth="1"/>
    <col min="2568" max="2568" width="3.09765625" style="262" customWidth="1"/>
    <col min="2569" max="2815" width="8.8984375" style="262"/>
    <col min="2816" max="2816" width="3.296875" style="262" customWidth="1"/>
    <col min="2817" max="2817" width="30.3984375" style="262" customWidth="1"/>
    <col min="2818" max="2818" width="34.59765625" style="262" customWidth="1"/>
    <col min="2819" max="2819" width="15.3984375" style="262" bestFit="1" customWidth="1"/>
    <col min="2820" max="2820" width="14.09765625" style="262" customWidth="1"/>
    <col min="2821" max="2821" width="15.69921875" style="262" customWidth="1"/>
    <col min="2822" max="2822" width="10.69921875" style="262" customWidth="1"/>
    <col min="2823" max="2823" width="13" style="262" customWidth="1"/>
    <col min="2824" max="2824" width="3.09765625" style="262" customWidth="1"/>
    <col min="2825" max="3071" width="8.8984375" style="262"/>
    <col min="3072" max="3072" width="3.296875" style="262" customWidth="1"/>
    <col min="3073" max="3073" width="30.3984375" style="262" customWidth="1"/>
    <col min="3074" max="3074" width="34.59765625" style="262" customWidth="1"/>
    <col min="3075" max="3075" width="15.3984375" style="262" bestFit="1" customWidth="1"/>
    <col min="3076" max="3076" width="14.09765625" style="262" customWidth="1"/>
    <col min="3077" max="3077" width="15.69921875" style="262" customWidth="1"/>
    <col min="3078" max="3078" width="10.69921875" style="262" customWidth="1"/>
    <col min="3079" max="3079" width="13" style="262" customWidth="1"/>
    <col min="3080" max="3080" width="3.09765625" style="262" customWidth="1"/>
    <col min="3081" max="3327" width="8.8984375" style="262"/>
    <col min="3328" max="3328" width="3.296875" style="262" customWidth="1"/>
    <col min="3329" max="3329" width="30.3984375" style="262" customWidth="1"/>
    <col min="3330" max="3330" width="34.59765625" style="262" customWidth="1"/>
    <col min="3331" max="3331" width="15.3984375" style="262" bestFit="1" customWidth="1"/>
    <col min="3332" max="3332" width="14.09765625" style="262" customWidth="1"/>
    <col min="3333" max="3333" width="15.69921875" style="262" customWidth="1"/>
    <col min="3334" max="3334" width="10.69921875" style="262" customWidth="1"/>
    <col min="3335" max="3335" width="13" style="262" customWidth="1"/>
    <col min="3336" max="3336" width="3.09765625" style="262" customWidth="1"/>
    <col min="3337" max="3583" width="8.8984375" style="262"/>
    <col min="3584" max="3584" width="3.296875" style="262" customWidth="1"/>
    <col min="3585" max="3585" width="30.3984375" style="262" customWidth="1"/>
    <col min="3586" max="3586" width="34.59765625" style="262" customWidth="1"/>
    <col min="3587" max="3587" width="15.3984375" style="262" bestFit="1" customWidth="1"/>
    <col min="3588" max="3588" width="14.09765625" style="262" customWidth="1"/>
    <col min="3589" max="3589" width="15.69921875" style="262" customWidth="1"/>
    <col min="3590" max="3590" width="10.69921875" style="262" customWidth="1"/>
    <col min="3591" max="3591" width="13" style="262" customWidth="1"/>
    <col min="3592" max="3592" width="3.09765625" style="262" customWidth="1"/>
    <col min="3593" max="3839" width="8.8984375" style="262"/>
    <col min="3840" max="3840" width="3.296875" style="262" customWidth="1"/>
    <col min="3841" max="3841" width="30.3984375" style="262" customWidth="1"/>
    <col min="3842" max="3842" width="34.59765625" style="262" customWidth="1"/>
    <col min="3843" max="3843" width="15.3984375" style="262" bestFit="1" customWidth="1"/>
    <col min="3844" max="3844" width="14.09765625" style="262" customWidth="1"/>
    <col min="3845" max="3845" width="15.69921875" style="262" customWidth="1"/>
    <col min="3846" max="3846" width="10.69921875" style="262" customWidth="1"/>
    <col min="3847" max="3847" width="13" style="262" customWidth="1"/>
    <col min="3848" max="3848" width="3.09765625" style="262" customWidth="1"/>
    <col min="3849" max="4095" width="8.8984375" style="262"/>
    <col min="4096" max="4096" width="3.296875" style="262" customWidth="1"/>
    <col min="4097" max="4097" width="30.3984375" style="262" customWidth="1"/>
    <col min="4098" max="4098" width="34.59765625" style="262" customWidth="1"/>
    <col min="4099" max="4099" width="15.3984375" style="262" bestFit="1" customWidth="1"/>
    <col min="4100" max="4100" width="14.09765625" style="262" customWidth="1"/>
    <col min="4101" max="4101" width="15.69921875" style="262" customWidth="1"/>
    <col min="4102" max="4102" width="10.69921875" style="262" customWidth="1"/>
    <col min="4103" max="4103" width="13" style="262" customWidth="1"/>
    <col min="4104" max="4104" width="3.09765625" style="262" customWidth="1"/>
    <col min="4105" max="4351" width="8.8984375" style="262"/>
    <col min="4352" max="4352" width="3.296875" style="262" customWidth="1"/>
    <col min="4353" max="4353" width="30.3984375" style="262" customWidth="1"/>
    <col min="4354" max="4354" width="34.59765625" style="262" customWidth="1"/>
    <col min="4355" max="4355" width="15.3984375" style="262" bestFit="1" customWidth="1"/>
    <col min="4356" max="4356" width="14.09765625" style="262" customWidth="1"/>
    <col min="4357" max="4357" width="15.69921875" style="262" customWidth="1"/>
    <col min="4358" max="4358" width="10.69921875" style="262" customWidth="1"/>
    <col min="4359" max="4359" width="13" style="262" customWidth="1"/>
    <col min="4360" max="4360" width="3.09765625" style="262" customWidth="1"/>
    <col min="4361" max="4607" width="8.8984375" style="262"/>
    <col min="4608" max="4608" width="3.296875" style="262" customWidth="1"/>
    <col min="4609" max="4609" width="30.3984375" style="262" customWidth="1"/>
    <col min="4610" max="4610" width="34.59765625" style="262" customWidth="1"/>
    <col min="4611" max="4611" width="15.3984375" style="262" bestFit="1" customWidth="1"/>
    <col min="4612" max="4612" width="14.09765625" style="262" customWidth="1"/>
    <col min="4613" max="4613" width="15.69921875" style="262" customWidth="1"/>
    <col min="4614" max="4614" width="10.69921875" style="262" customWidth="1"/>
    <col min="4615" max="4615" width="13" style="262" customWidth="1"/>
    <col min="4616" max="4616" width="3.09765625" style="262" customWidth="1"/>
    <col min="4617" max="4863" width="8.8984375" style="262"/>
    <col min="4864" max="4864" width="3.296875" style="262" customWidth="1"/>
    <col min="4865" max="4865" width="30.3984375" style="262" customWidth="1"/>
    <col min="4866" max="4866" width="34.59765625" style="262" customWidth="1"/>
    <col min="4867" max="4867" width="15.3984375" style="262" bestFit="1" customWidth="1"/>
    <col min="4868" max="4868" width="14.09765625" style="262" customWidth="1"/>
    <col min="4869" max="4869" width="15.69921875" style="262" customWidth="1"/>
    <col min="4870" max="4870" width="10.69921875" style="262" customWidth="1"/>
    <col min="4871" max="4871" width="13" style="262" customWidth="1"/>
    <col min="4872" max="4872" width="3.09765625" style="262" customWidth="1"/>
    <col min="4873" max="5119" width="8.8984375" style="262"/>
    <col min="5120" max="5120" width="3.296875" style="262" customWidth="1"/>
    <col min="5121" max="5121" width="30.3984375" style="262" customWidth="1"/>
    <col min="5122" max="5122" width="34.59765625" style="262" customWidth="1"/>
    <col min="5123" max="5123" width="15.3984375" style="262" bestFit="1" customWidth="1"/>
    <col min="5124" max="5124" width="14.09765625" style="262" customWidth="1"/>
    <col min="5125" max="5125" width="15.69921875" style="262" customWidth="1"/>
    <col min="5126" max="5126" width="10.69921875" style="262" customWidth="1"/>
    <col min="5127" max="5127" width="13" style="262" customWidth="1"/>
    <col min="5128" max="5128" width="3.09765625" style="262" customWidth="1"/>
    <col min="5129" max="5375" width="8.8984375" style="262"/>
    <col min="5376" max="5376" width="3.296875" style="262" customWidth="1"/>
    <col min="5377" max="5377" width="30.3984375" style="262" customWidth="1"/>
    <col min="5378" max="5378" width="34.59765625" style="262" customWidth="1"/>
    <col min="5379" max="5379" width="15.3984375" style="262" bestFit="1" customWidth="1"/>
    <col min="5380" max="5380" width="14.09765625" style="262" customWidth="1"/>
    <col min="5381" max="5381" width="15.69921875" style="262" customWidth="1"/>
    <col min="5382" max="5382" width="10.69921875" style="262" customWidth="1"/>
    <col min="5383" max="5383" width="13" style="262" customWidth="1"/>
    <col min="5384" max="5384" width="3.09765625" style="262" customWidth="1"/>
    <col min="5385" max="5631" width="8.8984375" style="262"/>
    <col min="5632" max="5632" width="3.296875" style="262" customWidth="1"/>
    <col min="5633" max="5633" width="30.3984375" style="262" customWidth="1"/>
    <col min="5634" max="5634" width="34.59765625" style="262" customWidth="1"/>
    <col min="5635" max="5635" width="15.3984375" style="262" bestFit="1" customWidth="1"/>
    <col min="5636" max="5636" width="14.09765625" style="262" customWidth="1"/>
    <col min="5637" max="5637" width="15.69921875" style="262" customWidth="1"/>
    <col min="5638" max="5638" width="10.69921875" style="262" customWidth="1"/>
    <col min="5639" max="5639" width="13" style="262" customWidth="1"/>
    <col min="5640" max="5640" width="3.09765625" style="262" customWidth="1"/>
    <col min="5641" max="5887" width="8.8984375" style="262"/>
    <col min="5888" max="5888" width="3.296875" style="262" customWidth="1"/>
    <col min="5889" max="5889" width="30.3984375" style="262" customWidth="1"/>
    <col min="5890" max="5890" width="34.59765625" style="262" customWidth="1"/>
    <col min="5891" max="5891" width="15.3984375" style="262" bestFit="1" customWidth="1"/>
    <col min="5892" max="5892" width="14.09765625" style="262" customWidth="1"/>
    <col min="5893" max="5893" width="15.69921875" style="262" customWidth="1"/>
    <col min="5894" max="5894" width="10.69921875" style="262" customWidth="1"/>
    <col min="5895" max="5895" width="13" style="262" customWidth="1"/>
    <col min="5896" max="5896" width="3.09765625" style="262" customWidth="1"/>
    <col min="5897" max="6143" width="8.8984375" style="262"/>
    <col min="6144" max="6144" width="3.296875" style="262" customWidth="1"/>
    <col min="6145" max="6145" width="30.3984375" style="262" customWidth="1"/>
    <col min="6146" max="6146" width="34.59765625" style="262" customWidth="1"/>
    <col min="6147" max="6147" width="15.3984375" style="262" bestFit="1" customWidth="1"/>
    <col min="6148" max="6148" width="14.09765625" style="262" customWidth="1"/>
    <col min="6149" max="6149" width="15.69921875" style="262" customWidth="1"/>
    <col min="6150" max="6150" width="10.69921875" style="262" customWidth="1"/>
    <col min="6151" max="6151" width="13" style="262" customWidth="1"/>
    <col min="6152" max="6152" width="3.09765625" style="262" customWidth="1"/>
    <col min="6153" max="6399" width="8.8984375" style="262"/>
    <col min="6400" max="6400" width="3.296875" style="262" customWidth="1"/>
    <col min="6401" max="6401" width="30.3984375" style="262" customWidth="1"/>
    <col min="6402" max="6402" width="34.59765625" style="262" customWidth="1"/>
    <col min="6403" max="6403" width="15.3984375" style="262" bestFit="1" customWidth="1"/>
    <col min="6404" max="6404" width="14.09765625" style="262" customWidth="1"/>
    <col min="6405" max="6405" width="15.69921875" style="262" customWidth="1"/>
    <col min="6406" max="6406" width="10.69921875" style="262" customWidth="1"/>
    <col min="6407" max="6407" width="13" style="262" customWidth="1"/>
    <col min="6408" max="6408" width="3.09765625" style="262" customWidth="1"/>
    <col min="6409" max="6655" width="8.8984375" style="262"/>
    <col min="6656" max="6656" width="3.296875" style="262" customWidth="1"/>
    <col min="6657" max="6657" width="30.3984375" style="262" customWidth="1"/>
    <col min="6658" max="6658" width="34.59765625" style="262" customWidth="1"/>
    <col min="6659" max="6659" width="15.3984375" style="262" bestFit="1" customWidth="1"/>
    <col min="6660" max="6660" width="14.09765625" style="262" customWidth="1"/>
    <col min="6661" max="6661" width="15.69921875" style="262" customWidth="1"/>
    <col min="6662" max="6662" width="10.69921875" style="262" customWidth="1"/>
    <col min="6663" max="6663" width="13" style="262" customWidth="1"/>
    <col min="6664" max="6664" width="3.09765625" style="262" customWidth="1"/>
    <col min="6665" max="6911" width="8.8984375" style="262"/>
    <col min="6912" max="6912" width="3.296875" style="262" customWidth="1"/>
    <col min="6913" max="6913" width="30.3984375" style="262" customWidth="1"/>
    <col min="6914" max="6914" width="34.59765625" style="262" customWidth="1"/>
    <col min="6915" max="6915" width="15.3984375" style="262" bestFit="1" customWidth="1"/>
    <col min="6916" max="6916" width="14.09765625" style="262" customWidth="1"/>
    <col min="6917" max="6917" width="15.69921875" style="262" customWidth="1"/>
    <col min="6918" max="6918" width="10.69921875" style="262" customWidth="1"/>
    <col min="6919" max="6919" width="13" style="262" customWidth="1"/>
    <col min="6920" max="6920" width="3.09765625" style="262" customWidth="1"/>
    <col min="6921" max="7167" width="8.8984375" style="262"/>
    <col min="7168" max="7168" width="3.296875" style="262" customWidth="1"/>
    <col min="7169" max="7169" width="30.3984375" style="262" customWidth="1"/>
    <col min="7170" max="7170" width="34.59765625" style="262" customWidth="1"/>
    <col min="7171" max="7171" width="15.3984375" style="262" bestFit="1" customWidth="1"/>
    <col min="7172" max="7172" width="14.09765625" style="262" customWidth="1"/>
    <col min="7173" max="7173" width="15.69921875" style="262" customWidth="1"/>
    <col min="7174" max="7174" width="10.69921875" style="262" customWidth="1"/>
    <col min="7175" max="7175" width="13" style="262" customWidth="1"/>
    <col min="7176" max="7176" width="3.09765625" style="262" customWidth="1"/>
    <col min="7177" max="7423" width="8.8984375" style="262"/>
    <col min="7424" max="7424" width="3.296875" style="262" customWidth="1"/>
    <col min="7425" max="7425" width="30.3984375" style="262" customWidth="1"/>
    <col min="7426" max="7426" width="34.59765625" style="262" customWidth="1"/>
    <col min="7427" max="7427" width="15.3984375" style="262" bestFit="1" customWidth="1"/>
    <col min="7428" max="7428" width="14.09765625" style="262" customWidth="1"/>
    <col min="7429" max="7429" width="15.69921875" style="262" customWidth="1"/>
    <col min="7430" max="7430" width="10.69921875" style="262" customWidth="1"/>
    <col min="7431" max="7431" width="13" style="262" customWidth="1"/>
    <col min="7432" max="7432" width="3.09765625" style="262" customWidth="1"/>
    <col min="7433" max="7679" width="8.8984375" style="262"/>
    <col min="7680" max="7680" width="3.296875" style="262" customWidth="1"/>
    <col min="7681" max="7681" width="30.3984375" style="262" customWidth="1"/>
    <col min="7682" max="7682" width="34.59765625" style="262" customWidth="1"/>
    <col min="7683" max="7683" width="15.3984375" style="262" bestFit="1" customWidth="1"/>
    <col min="7684" max="7684" width="14.09765625" style="262" customWidth="1"/>
    <col min="7685" max="7685" width="15.69921875" style="262" customWidth="1"/>
    <col min="7686" max="7686" width="10.69921875" style="262" customWidth="1"/>
    <col min="7687" max="7687" width="13" style="262" customWidth="1"/>
    <col min="7688" max="7688" width="3.09765625" style="262" customWidth="1"/>
    <col min="7689" max="7935" width="8.8984375" style="262"/>
    <col min="7936" max="7936" width="3.296875" style="262" customWidth="1"/>
    <col min="7937" max="7937" width="30.3984375" style="262" customWidth="1"/>
    <col min="7938" max="7938" width="34.59765625" style="262" customWidth="1"/>
    <col min="7939" max="7939" width="15.3984375" style="262" bestFit="1" customWidth="1"/>
    <col min="7940" max="7940" width="14.09765625" style="262" customWidth="1"/>
    <col min="7941" max="7941" width="15.69921875" style="262" customWidth="1"/>
    <col min="7942" max="7942" width="10.69921875" style="262" customWidth="1"/>
    <col min="7943" max="7943" width="13" style="262" customWidth="1"/>
    <col min="7944" max="7944" width="3.09765625" style="262" customWidth="1"/>
    <col min="7945" max="8191" width="8.8984375" style="262"/>
    <col min="8192" max="8192" width="3.296875" style="262" customWidth="1"/>
    <col min="8193" max="8193" width="30.3984375" style="262" customWidth="1"/>
    <col min="8194" max="8194" width="34.59765625" style="262" customWidth="1"/>
    <col min="8195" max="8195" width="15.3984375" style="262" bestFit="1" customWidth="1"/>
    <col min="8196" max="8196" width="14.09765625" style="262" customWidth="1"/>
    <col min="8197" max="8197" width="15.69921875" style="262" customWidth="1"/>
    <col min="8198" max="8198" width="10.69921875" style="262" customWidth="1"/>
    <col min="8199" max="8199" width="13" style="262" customWidth="1"/>
    <col min="8200" max="8200" width="3.09765625" style="262" customWidth="1"/>
    <col min="8201" max="8447" width="8.8984375" style="262"/>
    <col min="8448" max="8448" width="3.296875" style="262" customWidth="1"/>
    <col min="8449" max="8449" width="30.3984375" style="262" customWidth="1"/>
    <col min="8450" max="8450" width="34.59765625" style="262" customWidth="1"/>
    <col min="8451" max="8451" width="15.3984375" style="262" bestFit="1" customWidth="1"/>
    <col min="8452" max="8452" width="14.09765625" style="262" customWidth="1"/>
    <col min="8453" max="8453" width="15.69921875" style="262" customWidth="1"/>
    <col min="8454" max="8454" width="10.69921875" style="262" customWidth="1"/>
    <col min="8455" max="8455" width="13" style="262" customWidth="1"/>
    <col min="8456" max="8456" width="3.09765625" style="262" customWidth="1"/>
    <col min="8457" max="8703" width="8.8984375" style="262"/>
    <col min="8704" max="8704" width="3.296875" style="262" customWidth="1"/>
    <col min="8705" max="8705" width="30.3984375" style="262" customWidth="1"/>
    <col min="8706" max="8706" width="34.59765625" style="262" customWidth="1"/>
    <col min="8707" max="8707" width="15.3984375" style="262" bestFit="1" customWidth="1"/>
    <col min="8708" max="8708" width="14.09765625" style="262" customWidth="1"/>
    <col min="8709" max="8709" width="15.69921875" style="262" customWidth="1"/>
    <col min="8710" max="8710" width="10.69921875" style="262" customWidth="1"/>
    <col min="8711" max="8711" width="13" style="262" customWidth="1"/>
    <col min="8712" max="8712" width="3.09765625" style="262" customWidth="1"/>
    <col min="8713" max="8959" width="8.8984375" style="262"/>
    <col min="8960" max="8960" width="3.296875" style="262" customWidth="1"/>
    <col min="8961" max="8961" width="30.3984375" style="262" customWidth="1"/>
    <col min="8962" max="8962" width="34.59765625" style="262" customWidth="1"/>
    <col min="8963" max="8963" width="15.3984375" style="262" bestFit="1" customWidth="1"/>
    <col min="8964" max="8964" width="14.09765625" style="262" customWidth="1"/>
    <col min="8965" max="8965" width="15.69921875" style="262" customWidth="1"/>
    <col min="8966" max="8966" width="10.69921875" style="262" customWidth="1"/>
    <col min="8967" max="8967" width="13" style="262" customWidth="1"/>
    <col min="8968" max="8968" width="3.09765625" style="262" customWidth="1"/>
    <col min="8969" max="9215" width="8.8984375" style="262"/>
    <col min="9216" max="9216" width="3.296875" style="262" customWidth="1"/>
    <col min="9217" max="9217" width="30.3984375" style="262" customWidth="1"/>
    <col min="9218" max="9218" width="34.59765625" style="262" customWidth="1"/>
    <col min="9219" max="9219" width="15.3984375" style="262" bestFit="1" customWidth="1"/>
    <col min="9220" max="9220" width="14.09765625" style="262" customWidth="1"/>
    <col min="9221" max="9221" width="15.69921875" style="262" customWidth="1"/>
    <col min="9222" max="9222" width="10.69921875" style="262" customWidth="1"/>
    <col min="9223" max="9223" width="13" style="262" customWidth="1"/>
    <col min="9224" max="9224" width="3.09765625" style="262" customWidth="1"/>
    <col min="9225" max="9471" width="8.8984375" style="262"/>
    <col min="9472" max="9472" width="3.296875" style="262" customWidth="1"/>
    <col min="9473" max="9473" width="30.3984375" style="262" customWidth="1"/>
    <col min="9474" max="9474" width="34.59765625" style="262" customWidth="1"/>
    <col min="9475" max="9475" width="15.3984375" style="262" bestFit="1" customWidth="1"/>
    <col min="9476" max="9476" width="14.09765625" style="262" customWidth="1"/>
    <col min="9477" max="9477" width="15.69921875" style="262" customWidth="1"/>
    <col min="9478" max="9478" width="10.69921875" style="262" customWidth="1"/>
    <col min="9479" max="9479" width="13" style="262" customWidth="1"/>
    <col min="9480" max="9480" width="3.09765625" style="262" customWidth="1"/>
    <col min="9481" max="9727" width="8.8984375" style="262"/>
    <col min="9728" max="9728" width="3.296875" style="262" customWidth="1"/>
    <col min="9729" max="9729" width="30.3984375" style="262" customWidth="1"/>
    <col min="9730" max="9730" width="34.59765625" style="262" customWidth="1"/>
    <col min="9731" max="9731" width="15.3984375" style="262" bestFit="1" customWidth="1"/>
    <col min="9732" max="9732" width="14.09765625" style="262" customWidth="1"/>
    <col min="9733" max="9733" width="15.69921875" style="262" customWidth="1"/>
    <col min="9734" max="9734" width="10.69921875" style="262" customWidth="1"/>
    <col min="9735" max="9735" width="13" style="262" customWidth="1"/>
    <col min="9736" max="9736" width="3.09765625" style="262" customWidth="1"/>
    <col min="9737" max="9983" width="8.8984375" style="262"/>
    <col min="9984" max="9984" width="3.296875" style="262" customWidth="1"/>
    <col min="9985" max="9985" width="30.3984375" style="262" customWidth="1"/>
    <col min="9986" max="9986" width="34.59765625" style="262" customWidth="1"/>
    <col min="9987" max="9987" width="15.3984375" style="262" bestFit="1" customWidth="1"/>
    <col min="9988" max="9988" width="14.09765625" style="262" customWidth="1"/>
    <col min="9989" max="9989" width="15.69921875" style="262" customWidth="1"/>
    <col min="9990" max="9990" width="10.69921875" style="262" customWidth="1"/>
    <col min="9991" max="9991" width="13" style="262" customWidth="1"/>
    <col min="9992" max="9992" width="3.09765625" style="262" customWidth="1"/>
    <col min="9993" max="10239" width="8.8984375" style="262"/>
    <col min="10240" max="10240" width="3.296875" style="262" customWidth="1"/>
    <col min="10241" max="10241" width="30.3984375" style="262" customWidth="1"/>
    <col min="10242" max="10242" width="34.59765625" style="262" customWidth="1"/>
    <col min="10243" max="10243" width="15.3984375" style="262" bestFit="1" customWidth="1"/>
    <col min="10244" max="10244" width="14.09765625" style="262" customWidth="1"/>
    <col min="10245" max="10245" width="15.69921875" style="262" customWidth="1"/>
    <col min="10246" max="10246" width="10.69921875" style="262" customWidth="1"/>
    <col min="10247" max="10247" width="13" style="262" customWidth="1"/>
    <col min="10248" max="10248" width="3.09765625" style="262" customWidth="1"/>
    <col min="10249" max="10495" width="8.8984375" style="262"/>
    <col min="10496" max="10496" width="3.296875" style="262" customWidth="1"/>
    <col min="10497" max="10497" width="30.3984375" style="262" customWidth="1"/>
    <col min="10498" max="10498" width="34.59765625" style="262" customWidth="1"/>
    <col min="10499" max="10499" width="15.3984375" style="262" bestFit="1" customWidth="1"/>
    <col min="10500" max="10500" width="14.09765625" style="262" customWidth="1"/>
    <col min="10501" max="10501" width="15.69921875" style="262" customWidth="1"/>
    <col min="10502" max="10502" width="10.69921875" style="262" customWidth="1"/>
    <col min="10503" max="10503" width="13" style="262" customWidth="1"/>
    <col min="10504" max="10504" width="3.09765625" style="262" customWidth="1"/>
    <col min="10505" max="10751" width="8.8984375" style="262"/>
    <col min="10752" max="10752" width="3.296875" style="262" customWidth="1"/>
    <col min="10753" max="10753" width="30.3984375" style="262" customWidth="1"/>
    <col min="10754" max="10754" width="34.59765625" style="262" customWidth="1"/>
    <col min="10755" max="10755" width="15.3984375" style="262" bestFit="1" customWidth="1"/>
    <col min="10756" max="10756" width="14.09765625" style="262" customWidth="1"/>
    <col min="10757" max="10757" width="15.69921875" style="262" customWidth="1"/>
    <col min="10758" max="10758" width="10.69921875" style="262" customWidth="1"/>
    <col min="10759" max="10759" width="13" style="262" customWidth="1"/>
    <col min="10760" max="10760" width="3.09765625" style="262" customWidth="1"/>
    <col min="10761" max="11007" width="8.8984375" style="262"/>
    <col min="11008" max="11008" width="3.296875" style="262" customWidth="1"/>
    <col min="11009" max="11009" width="30.3984375" style="262" customWidth="1"/>
    <col min="11010" max="11010" width="34.59765625" style="262" customWidth="1"/>
    <col min="11011" max="11011" width="15.3984375" style="262" bestFit="1" customWidth="1"/>
    <col min="11012" max="11012" width="14.09765625" style="262" customWidth="1"/>
    <col min="11013" max="11013" width="15.69921875" style="262" customWidth="1"/>
    <col min="11014" max="11014" width="10.69921875" style="262" customWidth="1"/>
    <col min="11015" max="11015" width="13" style="262" customWidth="1"/>
    <col min="11016" max="11016" width="3.09765625" style="262" customWidth="1"/>
    <col min="11017" max="11263" width="8.8984375" style="262"/>
    <col min="11264" max="11264" width="3.296875" style="262" customWidth="1"/>
    <col min="11265" max="11265" width="30.3984375" style="262" customWidth="1"/>
    <col min="11266" max="11266" width="34.59765625" style="262" customWidth="1"/>
    <col min="11267" max="11267" width="15.3984375" style="262" bestFit="1" customWidth="1"/>
    <col min="11268" max="11268" width="14.09765625" style="262" customWidth="1"/>
    <col min="11269" max="11269" width="15.69921875" style="262" customWidth="1"/>
    <col min="11270" max="11270" width="10.69921875" style="262" customWidth="1"/>
    <col min="11271" max="11271" width="13" style="262" customWidth="1"/>
    <col min="11272" max="11272" width="3.09765625" style="262" customWidth="1"/>
    <col min="11273" max="11519" width="8.8984375" style="262"/>
    <col min="11520" max="11520" width="3.296875" style="262" customWidth="1"/>
    <col min="11521" max="11521" width="30.3984375" style="262" customWidth="1"/>
    <col min="11522" max="11522" width="34.59765625" style="262" customWidth="1"/>
    <col min="11523" max="11523" width="15.3984375" style="262" bestFit="1" customWidth="1"/>
    <col min="11524" max="11524" width="14.09765625" style="262" customWidth="1"/>
    <col min="11525" max="11525" width="15.69921875" style="262" customWidth="1"/>
    <col min="11526" max="11526" width="10.69921875" style="262" customWidth="1"/>
    <col min="11527" max="11527" width="13" style="262" customWidth="1"/>
    <col min="11528" max="11528" width="3.09765625" style="262" customWidth="1"/>
    <col min="11529" max="11775" width="8.8984375" style="262"/>
    <col min="11776" max="11776" width="3.296875" style="262" customWidth="1"/>
    <col min="11777" max="11777" width="30.3984375" style="262" customWidth="1"/>
    <col min="11778" max="11778" width="34.59765625" style="262" customWidth="1"/>
    <col min="11779" max="11779" width="15.3984375" style="262" bestFit="1" customWidth="1"/>
    <col min="11780" max="11780" width="14.09765625" style="262" customWidth="1"/>
    <col min="11781" max="11781" width="15.69921875" style="262" customWidth="1"/>
    <col min="11782" max="11782" width="10.69921875" style="262" customWidth="1"/>
    <col min="11783" max="11783" width="13" style="262" customWidth="1"/>
    <col min="11784" max="11784" width="3.09765625" style="262" customWidth="1"/>
    <col min="11785" max="12031" width="8.8984375" style="262"/>
    <col min="12032" max="12032" width="3.296875" style="262" customWidth="1"/>
    <col min="12033" max="12033" width="30.3984375" style="262" customWidth="1"/>
    <col min="12034" max="12034" width="34.59765625" style="262" customWidth="1"/>
    <col min="12035" max="12035" width="15.3984375" style="262" bestFit="1" customWidth="1"/>
    <col min="12036" max="12036" width="14.09765625" style="262" customWidth="1"/>
    <col min="12037" max="12037" width="15.69921875" style="262" customWidth="1"/>
    <col min="12038" max="12038" width="10.69921875" style="262" customWidth="1"/>
    <col min="12039" max="12039" width="13" style="262" customWidth="1"/>
    <col min="12040" max="12040" width="3.09765625" style="262" customWidth="1"/>
    <col min="12041" max="12287" width="8.8984375" style="262"/>
    <col min="12288" max="12288" width="3.296875" style="262" customWidth="1"/>
    <col min="12289" max="12289" width="30.3984375" style="262" customWidth="1"/>
    <col min="12290" max="12290" width="34.59765625" style="262" customWidth="1"/>
    <col min="12291" max="12291" width="15.3984375" style="262" bestFit="1" customWidth="1"/>
    <col min="12292" max="12292" width="14.09765625" style="262" customWidth="1"/>
    <col min="12293" max="12293" width="15.69921875" style="262" customWidth="1"/>
    <col min="12294" max="12294" width="10.69921875" style="262" customWidth="1"/>
    <col min="12295" max="12295" width="13" style="262" customWidth="1"/>
    <col min="12296" max="12296" width="3.09765625" style="262" customWidth="1"/>
    <col min="12297" max="12543" width="8.8984375" style="262"/>
    <col min="12544" max="12544" width="3.296875" style="262" customWidth="1"/>
    <col min="12545" max="12545" width="30.3984375" style="262" customWidth="1"/>
    <col min="12546" max="12546" width="34.59765625" style="262" customWidth="1"/>
    <col min="12547" max="12547" width="15.3984375" style="262" bestFit="1" customWidth="1"/>
    <col min="12548" max="12548" width="14.09765625" style="262" customWidth="1"/>
    <col min="12549" max="12549" width="15.69921875" style="262" customWidth="1"/>
    <col min="12550" max="12550" width="10.69921875" style="262" customWidth="1"/>
    <col min="12551" max="12551" width="13" style="262" customWidth="1"/>
    <col min="12552" max="12552" width="3.09765625" style="262" customWidth="1"/>
    <col min="12553" max="12799" width="8.8984375" style="262"/>
    <col min="12800" max="12800" width="3.296875" style="262" customWidth="1"/>
    <col min="12801" max="12801" width="30.3984375" style="262" customWidth="1"/>
    <col min="12802" max="12802" width="34.59765625" style="262" customWidth="1"/>
    <col min="12803" max="12803" width="15.3984375" style="262" bestFit="1" customWidth="1"/>
    <col min="12804" max="12804" width="14.09765625" style="262" customWidth="1"/>
    <col min="12805" max="12805" width="15.69921875" style="262" customWidth="1"/>
    <col min="12806" max="12806" width="10.69921875" style="262" customWidth="1"/>
    <col min="12807" max="12807" width="13" style="262" customWidth="1"/>
    <col min="12808" max="12808" width="3.09765625" style="262" customWidth="1"/>
    <col min="12809" max="13055" width="8.8984375" style="262"/>
    <col min="13056" max="13056" width="3.296875" style="262" customWidth="1"/>
    <col min="13057" max="13057" width="30.3984375" style="262" customWidth="1"/>
    <col min="13058" max="13058" width="34.59765625" style="262" customWidth="1"/>
    <col min="13059" max="13059" width="15.3984375" style="262" bestFit="1" customWidth="1"/>
    <col min="13060" max="13060" width="14.09765625" style="262" customWidth="1"/>
    <col min="13061" max="13061" width="15.69921875" style="262" customWidth="1"/>
    <col min="13062" max="13062" width="10.69921875" style="262" customWidth="1"/>
    <col min="13063" max="13063" width="13" style="262" customWidth="1"/>
    <col min="13064" max="13064" width="3.09765625" style="262" customWidth="1"/>
    <col min="13065" max="13311" width="8.8984375" style="262"/>
    <col min="13312" max="13312" width="3.296875" style="262" customWidth="1"/>
    <col min="13313" max="13313" width="30.3984375" style="262" customWidth="1"/>
    <col min="13314" max="13314" width="34.59765625" style="262" customWidth="1"/>
    <col min="13315" max="13315" width="15.3984375" style="262" bestFit="1" customWidth="1"/>
    <col min="13316" max="13316" width="14.09765625" style="262" customWidth="1"/>
    <col min="13317" max="13317" width="15.69921875" style="262" customWidth="1"/>
    <col min="13318" max="13318" width="10.69921875" style="262" customWidth="1"/>
    <col min="13319" max="13319" width="13" style="262" customWidth="1"/>
    <col min="13320" max="13320" width="3.09765625" style="262" customWidth="1"/>
    <col min="13321" max="13567" width="8.8984375" style="262"/>
    <col min="13568" max="13568" width="3.296875" style="262" customWidth="1"/>
    <col min="13569" max="13569" width="30.3984375" style="262" customWidth="1"/>
    <col min="13570" max="13570" width="34.59765625" style="262" customWidth="1"/>
    <col min="13571" max="13571" width="15.3984375" style="262" bestFit="1" customWidth="1"/>
    <col min="13572" max="13572" width="14.09765625" style="262" customWidth="1"/>
    <col min="13573" max="13573" width="15.69921875" style="262" customWidth="1"/>
    <col min="13574" max="13574" width="10.69921875" style="262" customWidth="1"/>
    <col min="13575" max="13575" width="13" style="262" customWidth="1"/>
    <col min="13576" max="13576" width="3.09765625" style="262" customWidth="1"/>
    <col min="13577" max="13823" width="8.8984375" style="262"/>
    <col min="13824" max="13824" width="3.296875" style="262" customWidth="1"/>
    <col min="13825" max="13825" width="30.3984375" style="262" customWidth="1"/>
    <col min="13826" max="13826" width="34.59765625" style="262" customWidth="1"/>
    <col min="13827" max="13827" width="15.3984375" style="262" bestFit="1" customWidth="1"/>
    <col min="13828" max="13828" width="14.09765625" style="262" customWidth="1"/>
    <col min="13829" max="13829" width="15.69921875" style="262" customWidth="1"/>
    <col min="13830" max="13830" width="10.69921875" style="262" customWidth="1"/>
    <col min="13831" max="13831" width="13" style="262" customWidth="1"/>
    <col min="13832" max="13832" width="3.09765625" style="262" customWidth="1"/>
    <col min="13833" max="14079" width="8.8984375" style="262"/>
    <col min="14080" max="14080" width="3.296875" style="262" customWidth="1"/>
    <col min="14081" max="14081" width="30.3984375" style="262" customWidth="1"/>
    <col min="14082" max="14082" width="34.59765625" style="262" customWidth="1"/>
    <col min="14083" max="14083" width="15.3984375" style="262" bestFit="1" customWidth="1"/>
    <col min="14084" max="14084" width="14.09765625" style="262" customWidth="1"/>
    <col min="14085" max="14085" width="15.69921875" style="262" customWidth="1"/>
    <col min="14086" max="14086" width="10.69921875" style="262" customWidth="1"/>
    <col min="14087" max="14087" width="13" style="262" customWidth="1"/>
    <col min="14088" max="14088" width="3.09765625" style="262" customWidth="1"/>
    <col min="14089" max="14335" width="8.8984375" style="262"/>
    <col min="14336" max="14336" width="3.296875" style="262" customWidth="1"/>
    <col min="14337" max="14337" width="30.3984375" style="262" customWidth="1"/>
    <col min="14338" max="14338" width="34.59765625" style="262" customWidth="1"/>
    <col min="14339" max="14339" width="15.3984375" style="262" bestFit="1" customWidth="1"/>
    <col min="14340" max="14340" width="14.09765625" style="262" customWidth="1"/>
    <col min="14341" max="14341" width="15.69921875" style="262" customWidth="1"/>
    <col min="14342" max="14342" width="10.69921875" style="262" customWidth="1"/>
    <col min="14343" max="14343" width="13" style="262" customWidth="1"/>
    <col min="14344" max="14344" width="3.09765625" style="262" customWidth="1"/>
    <col min="14345" max="14591" width="8.8984375" style="262"/>
    <col min="14592" max="14592" width="3.296875" style="262" customWidth="1"/>
    <col min="14593" max="14593" width="30.3984375" style="262" customWidth="1"/>
    <col min="14594" max="14594" width="34.59765625" style="262" customWidth="1"/>
    <col min="14595" max="14595" width="15.3984375" style="262" bestFit="1" customWidth="1"/>
    <col min="14596" max="14596" width="14.09765625" style="262" customWidth="1"/>
    <col min="14597" max="14597" width="15.69921875" style="262" customWidth="1"/>
    <col min="14598" max="14598" width="10.69921875" style="262" customWidth="1"/>
    <col min="14599" max="14599" width="13" style="262" customWidth="1"/>
    <col min="14600" max="14600" width="3.09765625" style="262" customWidth="1"/>
    <col min="14601" max="14847" width="8.8984375" style="262"/>
    <col min="14848" max="14848" width="3.296875" style="262" customWidth="1"/>
    <col min="14849" max="14849" width="30.3984375" style="262" customWidth="1"/>
    <col min="14850" max="14850" width="34.59765625" style="262" customWidth="1"/>
    <col min="14851" max="14851" width="15.3984375" style="262" bestFit="1" customWidth="1"/>
    <col min="14852" max="14852" width="14.09765625" style="262" customWidth="1"/>
    <col min="14853" max="14853" width="15.69921875" style="262" customWidth="1"/>
    <col min="14854" max="14854" width="10.69921875" style="262" customWidth="1"/>
    <col min="14855" max="14855" width="13" style="262" customWidth="1"/>
    <col min="14856" max="14856" width="3.09765625" style="262" customWidth="1"/>
    <col min="14857" max="15103" width="8.8984375" style="262"/>
    <col min="15104" max="15104" width="3.296875" style="262" customWidth="1"/>
    <col min="15105" max="15105" width="30.3984375" style="262" customWidth="1"/>
    <col min="15106" max="15106" width="34.59765625" style="262" customWidth="1"/>
    <col min="15107" max="15107" width="15.3984375" style="262" bestFit="1" customWidth="1"/>
    <col min="15108" max="15108" width="14.09765625" style="262" customWidth="1"/>
    <col min="15109" max="15109" width="15.69921875" style="262" customWidth="1"/>
    <col min="15110" max="15110" width="10.69921875" style="262" customWidth="1"/>
    <col min="15111" max="15111" width="13" style="262" customWidth="1"/>
    <col min="15112" max="15112" width="3.09765625" style="262" customWidth="1"/>
    <col min="15113" max="15359" width="8.8984375" style="262"/>
    <col min="15360" max="15360" width="3.296875" style="262" customWidth="1"/>
    <col min="15361" max="15361" width="30.3984375" style="262" customWidth="1"/>
    <col min="15362" max="15362" width="34.59765625" style="262" customWidth="1"/>
    <col min="15363" max="15363" width="15.3984375" style="262" bestFit="1" customWidth="1"/>
    <col min="15364" max="15364" width="14.09765625" style="262" customWidth="1"/>
    <col min="15365" max="15365" width="15.69921875" style="262" customWidth="1"/>
    <col min="15366" max="15366" width="10.69921875" style="262" customWidth="1"/>
    <col min="15367" max="15367" width="13" style="262" customWidth="1"/>
    <col min="15368" max="15368" width="3.09765625" style="262" customWidth="1"/>
    <col min="15369" max="15615" width="8.8984375" style="262"/>
    <col min="15616" max="15616" width="3.296875" style="262" customWidth="1"/>
    <col min="15617" max="15617" width="30.3984375" style="262" customWidth="1"/>
    <col min="15618" max="15618" width="34.59765625" style="262" customWidth="1"/>
    <col min="15619" max="15619" width="15.3984375" style="262" bestFit="1" customWidth="1"/>
    <col min="15620" max="15620" width="14.09765625" style="262" customWidth="1"/>
    <col min="15621" max="15621" width="15.69921875" style="262" customWidth="1"/>
    <col min="15622" max="15622" width="10.69921875" style="262" customWidth="1"/>
    <col min="15623" max="15623" width="13" style="262" customWidth="1"/>
    <col min="15624" max="15624" width="3.09765625" style="262" customWidth="1"/>
    <col min="15625" max="15871" width="8.8984375" style="262"/>
    <col min="15872" max="15872" width="3.296875" style="262" customWidth="1"/>
    <col min="15873" max="15873" width="30.3984375" style="262" customWidth="1"/>
    <col min="15874" max="15874" width="34.59765625" style="262" customWidth="1"/>
    <col min="15875" max="15875" width="15.3984375" style="262" bestFit="1" customWidth="1"/>
    <col min="15876" max="15876" width="14.09765625" style="262" customWidth="1"/>
    <col min="15877" max="15877" width="15.69921875" style="262" customWidth="1"/>
    <col min="15878" max="15878" width="10.69921875" style="262" customWidth="1"/>
    <col min="15879" max="15879" width="13" style="262" customWidth="1"/>
    <col min="15880" max="15880" width="3.09765625" style="262" customWidth="1"/>
    <col min="15881" max="16127" width="8.8984375" style="262"/>
    <col min="16128" max="16128" width="3.296875" style="262" customWidth="1"/>
    <col min="16129" max="16129" width="30.3984375" style="262" customWidth="1"/>
    <col min="16130" max="16130" width="34.59765625" style="262" customWidth="1"/>
    <col min="16131" max="16131" width="15.3984375" style="262" bestFit="1" customWidth="1"/>
    <col min="16132" max="16132" width="14.09765625" style="262" customWidth="1"/>
    <col min="16133" max="16133" width="15.69921875" style="262" customWidth="1"/>
    <col min="16134" max="16134" width="10.69921875" style="262" customWidth="1"/>
    <col min="16135" max="16135" width="13" style="262" customWidth="1"/>
    <col min="16136" max="16136" width="3.09765625" style="262" customWidth="1"/>
    <col min="16137" max="16384" width="8.8984375" style="262"/>
  </cols>
  <sheetData>
    <row r="1" spans="1:7" ht="18.600000000000001" customHeight="1" x14ac:dyDescent="0.35">
      <c r="A1" s="505" t="s">
        <v>200</v>
      </c>
      <c r="B1" s="505"/>
      <c r="C1" s="505"/>
      <c r="D1" s="505"/>
      <c r="E1" s="505"/>
      <c r="F1" s="505"/>
    </row>
    <row r="2" spans="1:7" ht="15.7" customHeight="1" x14ac:dyDescent="0.35">
      <c r="B2" s="264" t="s">
        <v>1656</v>
      </c>
    </row>
    <row r="3" spans="1:7" ht="15.7" customHeight="1" x14ac:dyDescent="0.35">
      <c r="B3" s="264"/>
    </row>
    <row r="4" spans="1:7" ht="15" customHeight="1" x14ac:dyDescent="0.35">
      <c r="A4" s="380"/>
      <c r="C4" s="268" t="s">
        <v>201</v>
      </c>
      <c r="D4" s="268" t="s">
        <v>202</v>
      </c>
      <c r="E4" s="268" t="s">
        <v>203</v>
      </c>
      <c r="F4" s="379" t="s">
        <v>435</v>
      </c>
    </row>
    <row r="5" spans="1:7" ht="15" customHeight="1" x14ac:dyDescent="0.35">
      <c r="A5" s="381"/>
      <c r="C5" s="274"/>
      <c r="D5" s="274"/>
      <c r="E5" s="274"/>
    </row>
    <row r="6" spans="1:7" ht="15" customHeight="1" x14ac:dyDescent="0.35">
      <c r="A6" s="380" t="s">
        <v>1259</v>
      </c>
      <c r="C6" s="395"/>
      <c r="D6" s="395"/>
      <c r="E6" s="395"/>
    </row>
    <row r="7" spans="1:7" ht="15" customHeight="1" x14ac:dyDescent="0.35">
      <c r="A7" s="381" t="s">
        <v>107</v>
      </c>
      <c r="B7" s="262" t="s">
        <v>445</v>
      </c>
      <c r="C7" s="395">
        <v>1895.29</v>
      </c>
      <c r="D7" s="395"/>
      <c r="E7" s="395">
        <v>1895.29</v>
      </c>
      <c r="F7" s="266">
        <v>108960</v>
      </c>
      <c r="G7" s="263" t="s">
        <v>1164</v>
      </c>
    </row>
    <row r="8" spans="1:7" ht="15" customHeight="1" x14ac:dyDescent="0.35">
      <c r="A8" s="381"/>
      <c r="C8" s="274"/>
      <c r="D8" s="274"/>
      <c r="E8" s="274"/>
      <c r="G8" s="273"/>
    </row>
    <row r="9" spans="1:7" ht="15" customHeight="1" x14ac:dyDescent="0.35">
      <c r="C9" s="289">
        <f>SUM(C7:C8)</f>
        <v>1895.29</v>
      </c>
      <c r="D9" s="289">
        <f>SUM(D7:D8)</f>
        <v>0</v>
      </c>
      <c r="E9" s="289">
        <f>SUM(E7:E8)</f>
        <v>1895.29</v>
      </c>
    </row>
    <row r="10" spans="1:7" ht="15" customHeight="1" x14ac:dyDescent="0.35">
      <c r="C10" s="394"/>
      <c r="D10" s="394"/>
      <c r="E10" s="394"/>
    </row>
    <row r="11" spans="1:7" ht="15" customHeight="1" x14ac:dyDescent="0.35">
      <c r="A11" s="380" t="s">
        <v>1273</v>
      </c>
      <c r="C11" s="395"/>
      <c r="D11" s="395"/>
      <c r="E11" s="395"/>
    </row>
    <row r="12" spans="1:7" ht="15" customHeight="1" x14ac:dyDescent="0.35">
      <c r="A12" s="381" t="s">
        <v>2075</v>
      </c>
      <c r="B12" s="262" t="s">
        <v>382</v>
      </c>
      <c r="C12" s="395">
        <v>216.93</v>
      </c>
      <c r="D12" s="395"/>
      <c r="E12" s="395">
        <v>216.93</v>
      </c>
      <c r="F12" s="266">
        <v>203435</v>
      </c>
      <c r="G12" s="273" t="s">
        <v>1162</v>
      </c>
    </row>
    <row r="13" spans="1:7" ht="15" customHeight="1" x14ac:dyDescent="0.35">
      <c r="A13" s="381" t="s">
        <v>2075</v>
      </c>
      <c r="B13" s="262" t="s">
        <v>382</v>
      </c>
      <c r="C13" s="395">
        <v>30.94</v>
      </c>
      <c r="D13" s="395"/>
      <c r="E13" s="395">
        <v>30.94</v>
      </c>
      <c r="F13" s="266">
        <v>203436</v>
      </c>
      <c r="G13" s="273" t="s">
        <v>1162</v>
      </c>
    </row>
    <row r="14" spans="1:7" ht="15" customHeight="1" x14ac:dyDescent="0.35">
      <c r="A14" s="381" t="s">
        <v>1657</v>
      </c>
      <c r="B14" s="262" t="s">
        <v>1658</v>
      </c>
      <c r="C14" s="395">
        <v>16.989999999999998</v>
      </c>
      <c r="D14" s="395"/>
      <c r="E14" s="395">
        <v>16.989999999999998</v>
      </c>
      <c r="F14" s="266" t="s">
        <v>52</v>
      </c>
      <c r="G14" s="263" t="s">
        <v>1164</v>
      </c>
    </row>
    <row r="15" spans="1:7" ht="15" customHeight="1" x14ac:dyDescent="0.35">
      <c r="A15" s="381" t="s">
        <v>1659</v>
      </c>
      <c r="B15" s="262" t="s">
        <v>655</v>
      </c>
      <c r="C15" s="395">
        <v>39.32</v>
      </c>
      <c r="D15" s="395"/>
      <c r="E15" s="395">
        <v>39.32</v>
      </c>
      <c r="G15" s="263" t="s">
        <v>1164</v>
      </c>
    </row>
    <row r="16" spans="1:7" s="283" customFormat="1" ht="15" customHeight="1" x14ac:dyDescent="0.35">
      <c r="B16" s="284"/>
      <c r="C16" s="289">
        <f>SUM(C12:C15)</f>
        <v>304.18</v>
      </c>
      <c r="D16" s="289">
        <f>SUM(D12:D15)</f>
        <v>0</v>
      </c>
      <c r="E16" s="289">
        <f>SUM(E12:E15)</f>
        <v>304.18</v>
      </c>
      <c r="F16" s="285"/>
      <c r="G16" s="290"/>
    </row>
    <row r="17" spans="1:7" s="283" customFormat="1" ht="15" customHeight="1" x14ac:dyDescent="0.35">
      <c r="B17" s="284"/>
      <c r="C17" s="394"/>
      <c r="D17" s="394"/>
      <c r="E17" s="394"/>
      <c r="F17" s="285"/>
      <c r="G17" s="290"/>
    </row>
    <row r="18" spans="1:7" ht="15" customHeight="1" x14ac:dyDescent="0.35">
      <c r="A18" s="380" t="s">
        <v>1278</v>
      </c>
      <c r="C18" s="395"/>
      <c r="D18" s="395"/>
      <c r="E18" s="395"/>
    </row>
    <row r="19" spans="1:7" ht="15" customHeight="1" x14ac:dyDescent="0.35">
      <c r="A19" s="381" t="s">
        <v>2069</v>
      </c>
      <c r="B19" s="262" t="s">
        <v>1660</v>
      </c>
      <c r="C19" s="395">
        <v>123.12</v>
      </c>
      <c r="D19" s="395"/>
      <c r="E19" s="395">
        <v>123.12</v>
      </c>
      <c r="F19" s="266">
        <v>108961</v>
      </c>
      <c r="G19" s="263" t="s">
        <v>1164</v>
      </c>
    </row>
    <row r="20" spans="1:7" ht="15" customHeight="1" x14ac:dyDescent="0.35">
      <c r="A20" s="381" t="s">
        <v>253</v>
      </c>
      <c r="B20" s="262" t="s">
        <v>1661</v>
      </c>
      <c r="C20" s="274">
        <v>35</v>
      </c>
      <c r="D20" s="274">
        <v>7</v>
      </c>
      <c r="E20" s="274">
        <v>42</v>
      </c>
      <c r="F20" s="266">
        <v>108962</v>
      </c>
      <c r="G20" s="263" t="s">
        <v>1164</v>
      </c>
    </row>
    <row r="21" spans="1:7" ht="15" customHeight="1" x14ac:dyDescent="0.35">
      <c r="A21" s="288"/>
      <c r="B21" s="283"/>
      <c r="C21" s="289">
        <f>SUM(C19:C20)</f>
        <v>158.12</v>
      </c>
      <c r="D21" s="289">
        <f>SUM(D19:D20)</f>
        <v>7</v>
      </c>
      <c r="E21" s="289">
        <f>SUM(E19:E20)</f>
        <v>165.12</v>
      </c>
    </row>
    <row r="22" spans="1:7" ht="15" customHeight="1" x14ac:dyDescent="0.35">
      <c r="A22" s="288"/>
      <c r="B22" s="283"/>
      <c r="C22" s="394"/>
      <c r="D22" s="394"/>
      <c r="E22" s="394"/>
    </row>
    <row r="23" spans="1:7" ht="15" customHeight="1" x14ac:dyDescent="0.35">
      <c r="B23" s="301" t="s">
        <v>75</v>
      </c>
      <c r="C23" s="289">
        <f>SUM(C16+C9+C21+C92)</f>
        <v>2357.5899999999997</v>
      </c>
      <c r="D23" s="289">
        <f>SUM(D16+D9+D21+D92)</f>
        <v>7</v>
      </c>
      <c r="E23" s="289">
        <f>SUM(E16+E9+E21+E92)</f>
        <v>2364.5899999999997</v>
      </c>
    </row>
    <row r="24" spans="1:7" ht="15" customHeight="1" x14ac:dyDescent="0.35">
      <c r="B24" s="302"/>
      <c r="C24" s="394"/>
      <c r="D24" s="394"/>
      <c r="E24" s="394"/>
    </row>
    <row r="25" spans="1:7" ht="15" customHeight="1" x14ac:dyDescent="0.35">
      <c r="A25" s="303"/>
      <c r="B25" s="302"/>
      <c r="C25" s="394"/>
      <c r="D25" s="394"/>
      <c r="E25" s="394"/>
    </row>
    <row r="26" spans="1:7" ht="15" customHeight="1" x14ac:dyDescent="0.35"/>
    <row r="27" spans="1:7" ht="15" customHeight="1" x14ac:dyDescent="0.35"/>
    <row r="28" spans="1:7" ht="15" customHeight="1" x14ac:dyDescent="0.35"/>
    <row r="29" spans="1:7" ht="15" customHeight="1" x14ac:dyDescent="0.35"/>
    <row r="30" spans="1:7" ht="15" customHeight="1" x14ac:dyDescent="0.35"/>
    <row r="31" spans="1:7" ht="15" customHeight="1" x14ac:dyDescent="0.35"/>
    <row r="32" spans="1:7" ht="15" customHeight="1" x14ac:dyDescent="0.35"/>
    <row r="33" spans="8:8" ht="15" customHeight="1" x14ac:dyDescent="0.35"/>
    <row r="34" spans="8:8" ht="15" customHeight="1" x14ac:dyDescent="0.35"/>
    <row r="35" spans="8:8" ht="15" customHeight="1" x14ac:dyDescent="0.35"/>
    <row r="36" spans="8:8" ht="15" customHeight="1" x14ac:dyDescent="0.35">
      <c r="H36" s="297"/>
    </row>
    <row r="37" spans="8:8" ht="15" customHeight="1" x14ac:dyDescent="0.35">
      <c r="H37" s="297"/>
    </row>
    <row r="38" spans="8:8" ht="15" customHeight="1" x14ac:dyDescent="0.35"/>
    <row r="39" spans="8:8" ht="15" customHeight="1" x14ac:dyDescent="0.35"/>
  </sheetData>
  <mergeCells count="1">
    <mergeCell ref="A1:F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B42" sqref="B42"/>
    </sheetView>
  </sheetViews>
  <sheetFormatPr defaultColWidth="8.8984375" defaultRowHeight="16.149999999999999" x14ac:dyDescent="0.35"/>
  <cols>
    <col min="1" max="1" width="4.3984375" style="263" customWidth="1"/>
    <col min="2" max="2" width="51" style="262" customWidth="1"/>
    <col min="3" max="3" width="62.3984375" style="262" customWidth="1"/>
    <col min="4" max="4" width="15.3984375" style="393" customWidth="1"/>
    <col min="5" max="5" width="14.09765625" style="393" customWidth="1"/>
    <col min="6" max="6" width="15.69921875" style="393" customWidth="1"/>
    <col min="7" max="7" width="10.69921875" style="266" customWidth="1"/>
    <col min="8" max="8" width="13" style="263" customWidth="1"/>
    <col min="9" max="9" width="3.09765625" style="262" customWidth="1"/>
    <col min="10" max="256" width="8.8984375" style="262"/>
    <col min="257" max="257" width="4.3984375" style="262" customWidth="1"/>
    <col min="258" max="258" width="51" style="262" customWidth="1"/>
    <col min="259" max="259" width="62.3984375" style="262" customWidth="1"/>
    <col min="260" max="260" width="15.3984375" style="262" customWidth="1"/>
    <col min="261" max="261" width="14.09765625" style="262" customWidth="1"/>
    <col min="262" max="262" width="15.69921875" style="262" customWidth="1"/>
    <col min="263" max="263" width="10.69921875" style="262" customWidth="1"/>
    <col min="264" max="264" width="13" style="262" customWidth="1"/>
    <col min="265" max="265" width="3.09765625" style="262" customWidth="1"/>
    <col min="266" max="512" width="8.8984375" style="262"/>
    <col min="513" max="513" width="4.3984375" style="262" customWidth="1"/>
    <col min="514" max="514" width="51" style="262" customWidth="1"/>
    <col min="515" max="515" width="62.3984375" style="262" customWidth="1"/>
    <col min="516" max="516" width="15.3984375" style="262" customWidth="1"/>
    <col min="517" max="517" width="14.09765625" style="262" customWidth="1"/>
    <col min="518" max="518" width="15.69921875" style="262" customWidth="1"/>
    <col min="519" max="519" width="10.69921875" style="262" customWidth="1"/>
    <col min="520" max="520" width="13" style="262" customWidth="1"/>
    <col min="521" max="521" width="3.09765625" style="262" customWidth="1"/>
    <col min="522" max="768" width="8.8984375" style="262"/>
    <col min="769" max="769" width="4.3984375" style="262" customWidth="1"/>
    <col min="770" max="770" width="51" style="262" customWidth="1"/>
    <col min="771" max="771" width="62.3984375" style="262" customWidth="1"/>
    <col min="772" max="772" width="15.3984375" style="262" customWidth="1"/>
    <col min="773" max="773" width="14.09765625" style="262" customWidth="1"/>
    <col min="774" max="774" width="15.69921875" style="262" customWidth="1"/>
    <col min="775" max="775" width="10.69921875" style="262" customWidth="1"/>
    <col min="776" max="776" width="13" style="262" customWidth="1"/>
    <col min="777" max="777" width="3.09765625" style="262" customWidth="1"/>
    <col min="778" max="1024" width="8.8984375" style="262"/>
    <col min="1025" max="1025" width="4.3984375" style="262" customWidth="1"/>
    <col min="1026" max="1026" width="51" style="262" customWidth="1"/>
    <col min="1027" max="1027" width="62.3984375" style="262" customWidth="1"/>
    <col min="1028" max="1028" width="15.3984375" style="262" customWidth="1"/>
    <col min="1029" max="1029" width="14.09765625" style="262" customWidth="1"/>
    <col min="1030" max="1030" width="15.69921875" style="262" customWidth="1"/>
    <col min="1031" max="1031" width="10.69921875" style="262" customWidth="1"/>
    <col min="1032" max="1032" width="13" style="262" customWidth="1"/>
    <col min="1033" max="1033" width="3.09765625" style="262" customWidth="1"/>
    <col min="1034" max="1280" width="8.8984375" style="262"/>
    <col min="1281" max="1281" width="4.3984375" style="262" customWidth="1"/>
    <col min="1282" max="1282" width="51" style="262" customWidth="1"/>
    <col min="1283" max="1283" width="62.3984375" style="262" customWidth="1"/>
    <col min="1284" max="1284" width="15.3984375" style="262" customWidth="1"/>
    <col min="1285" max="1285" width="14.09765625" style="262" customWidth="1"/>
    <col min="1286" max="1286" width="15.69921875" style="262" customWidth="1"/>
    <col min="1287" max="1287" width="10.69921875" style="262" customWidth="1"/>
    <col min="1288" max="1288" width="13" style="262" customWidth="1"/>
    <col min="1289" max="1289" width="3.09765625" style="262" customWidth="1"/>
    <col min="1290" max="1536" width="8.8984375" style="262"/>
    <col min="1537" max="1537" width="4.3984375" style="262" customWidth="1"/>
    <col min="1538" max="1538" width="51" style="262" customWidth="1"/>
    <col min="1539" max="1539" width="62.3984375" style="262" customWidth="1"/>
    <col min="1540" max="1540" width="15.3984375" style="262" customWidth="1"/>
    <col min="1541" max="1541" width="14.09765625" style="262" customWidth="1"/>
    <col min="1542" max="1542" width="15.69921875" style="262" customWidth="1"/>
    <col min="1543" max="1543" width="10.69921875" style="262" customWidth="1"/>
    <col min="1544" max="1544" width="13" style="262" customWidth="1"/>
    <col min="1545" max="1545" width="3.09765625" style="262" customWidth="1"/>
    <col min="1546" max="1792" width="8.8984375" style="262"/>
    <col min="1793" max="1793" width="4.3984375" style="262" customWidth="1"/>
    <col min="1794" max="1794" width="51" style="262" customWidth="1"/>
    <col min="1795" max="1795" width="62.3984375" style="262" customWidth="1"/>
    <col min="1796" max="1796" width="15.3984375" style="262" customWidth="1"/>
    <col min="1797" max="1797" width="14.09765625" style="262" customWidth="1"/>
    <col min="1798" max="1798" width="15.69921875" style="262" customWidth="1"/>
    <col min="1799" max="1799" width="10.69921875" style="262" customWidth="1"/>
    <col min="1800" max="1800" width="13" style="262" customWidth="1"/>
    <col min="1801" max="1801" width="3.09765625" style="262" customWidth="1"/>
    <col min="1802" max="2048" width="8.8984375" style="262"/>
    <col min="2049" max="2049" width="4.3984375" style="262" customWidth="1"/>
    <col min="2050" max="2050" width="51" style="262" customWidth="1"/>
    <col min="2051" max="2051" width="62.3984375" style="262" customWidth="1"/>
    <col min="2052" max="2052" width="15.3984375" style="262" customWidth="1"/>
    <col min="2053" max="2053" width="14.09765625" style="262" customWidth="1"/>
    <col min="2054" max="2054" width="15.69921875" style="262" customWidth="1"/>
    <col min="2055" max="2055" width="10.69921875" style="262" customWidth="1"/>
    <col min="2056" max="2056" width="13" style="262" customWidth="1"/>
    <col min="2057" max="2057" width="3.09765625" style="262" customWidth="1"/>
    <col min="2058" max="2304" width="8.8984375" style="262"/>
    <col min="2305" max="2305" width="4.3984375" style="262" customWidth="1"/>
    <col min="2306" max="2306" width="51" style="262" customWidth="1"/>
    <col min="2307" max="2307" width="62.3984375" style="262" customWidth="1"/>
    <col min="2308" max="2308" width="15.3984375" style="262" customWidth="1"/>
    <col min="2309" max="2309" width="14.09765625" style="262" customWidth="1"/>
    <col min="2310" max="2310" width="15.69921875" style="262" customWidth="1"/>
    <col min="2311" max="2311" width="10.69921875" style="262" customWidth="1"/>
    <col min="2312" max="2312" width="13" style="262" customWidth="1"/>
    <col min="2313" max="2313" width="3.09765625" style="262" customWidth="1"/>
    <col min="2314" max="2560" width="8.8984375" style="262"/>
    <col min="2561" max="2561" width="4.3984375" style="262" customWidth="1"/>
    <col min="2562" max="2562" width="51" style="262" customWidth="1"/>
    <col min="2563" max="2563" width="62.3984375" style="262" customWidth="1"/>
    <col min="2564" max="2564" width="15.3984375" style="262" customWidth="1"/>
    <col min="2565" max="2565" width="14.09765625" style="262" customWidth="1"/>
    <col min="2566" max="2566" width="15.69921875" style="262" customWidth="1"/>
    <col min="2567" max="2567" width="10.69921875" style="262" customWidth="1"/>
    <col min="2568" max="2568" width="13" style="262" customWidth="1"/>
    <col min="2569" max="2569" width="3.09765625" style="262" customWidth="1"/>
    <col min="2570" max="2816" width="8.8984375" style="262"/>
    <col min="2817" max="2817" width="4.3984375" style="262" customWidth="1"/>
    <col min="2818" max="2818" width="51" style="262" customWidth="1"/>
    <col min="2819" max="2819" width="62.3984375" style="262" customWidth="1"/>
    <col min="2820" max="2820" width="15.3984375" style="262" customWidth="1"/>
    <col min="2821" max="2821" width="14.09765625" style="262" customWidth="1"/>
    <col min="2822" max="2822" width="15.69921875" style="262" customWidth="1"/>
    <col min="2823" max="2823" width="10.69921875" style="262" customWidth="1"/>
    <col min="2824" max="2824" width="13" style="262" customWidth="1"/>
    <col min="2825" max="2825" width="3.09765625" style="262" customWidth="1"/>
    <col min="2826" max="3072" width="8.8984375" style="262"/>
    <col min="3073" max="3073" width="4.3984375" style="262" customWidth="1"/>
    <col min="3074" max="3074" width="51" style="262" customWidth="1"/>
    <col min="3075" max="3075" width="62.3984375" style="262" customWidth="1"/>
    <col min="3076" max="3076" width="15.3984375" style="262" customWidth="1"/>
    <col min="3077" max="3077" width="14.09765625" style="262" customWidth="1"/>
    <col min="3078" max="3078" width="15.69921875" style="262" customWidth="1"/>
    <col min="3079" max="3079" width="10.69921875" style="262" customWidth="1"/>
    <col min="3080" max="3080" width="13" style="262" customWidth="1"/>
    <col min="3081" max="3081" width="3.09765625" style="262" customWidth="1"/>
    <col min="3082" max="3328" width="8.8984375" style="262"/>
    <col min="3329" max="3329" width="4.3984375" style="262" customWidth="1"/>
    <col min="3330" max="3330" width="51" style="262" customWidth="1"/>
    <col min="3331" max="3331" width="62.3984375" style="262" customWidth="1"/>
    <col min="3332" max="3332" width="15.3984375" style="262" customWidth="1"/>
    <col min="3333" max="3333" width="14.09765625" style="262" customWidth="1"/>
    <col min="3334" max="3334" width="15.69921875" style="262" customWidth="1"/>
    <col min="3335" max="3335" width="10.69921875" style="262" customWidth="1"/>
    <col min="3336" max="3336" width="13" style="262" customWidth="1"/>
    <col min="3337" max="3337" width="3.09765625" style="262" customWidth="1"/>
    <col min="3338" max="3584" width="8.8984375" style="262"/>
    <col min="3585" max="3585" width="4.3984375" style="262" customWidth="1"/>
    <col min="3586" max="3586" width="51" style="262" customWidth="1"/>
    <col min="3587" max="3587" width="62.3984375" style="262" customWidth="1"/>
    <col min="3588" max="3588" width="15.3984375" style="262" customWidth="1"/>
    <col min="3589" max="3589" width="14.09765625" style="262" customWidth="1"/>
    <col min="3590" max="3590" width="15.69921875" style="262" customWidth="1"/>
    <col min="3591" max="3591" width="10.69921875" style="262" customWidth="1"/>
    <col min="3592" max="3592" width="13" style="262" customWidth="1"/>
    <col min="3593" max="3593" width="3.09765625" style="262" customWidth="1"/>
    <col min="3594" max="3840" width="8.8984375" style="262"/>
    <col min="3841" max="3841" width="4.3984375" style="262" customWidth="1"/>
    <col min="3842" max="3842" width="51" style="262" customWidth="1"/>
    <col min="3843" max="3843" width="62.3984375" style="262" customWidth="1"/>
    <col min="3844" max="3844" width="15.3984375" style="262" customWidth="1"/>
    <col min="3845" max="3845" width="14.09765625" style="262" customWidth="1"/>
    <col min="3846" max="3846" width="15.69921875" style="262" customWidth="1"/>
    <col min="3847" max="3847" width="10.69921875" style="262" customWidth="1"/>
    <col min="3848" max="3848" width="13" style="262" customWidth="1"/>
    <col min="3849" max="3849" width="3.09765625" style="262" customWidth="1"/>
    <col min="3850" max="4096" width="8.8984375" style="262"/>
    <col min="4097" max="4097" width="4.3984375" style="262" customWidth="1"/>
    <col min="4098" max="4098" width="51" style="262" customWidth="1"/>
    <col min="4099" max="4099" width="62.3984375" style="262" customWidth="1"/>
    <col min="4100" max="4100" width="15.3984375" style="262" customWidth="1"/>
    <col min="4101" max="4101" width="14.09765625" style="262" customWidth="1"/>
    <col min="4102" max="4102" width="15.69921875" style="262" customWidth="1"/>
    <col min="4103" max="4103" width="10.69921875" style="262" customWidth="1"/>
    <col min="4104" max="4104" width="13" style="262" customWidth="1"/>
    <col min="4105" max="4105" width="3.09765625" style="262" customWidth="1"/>
    <col min="4106" max="4352" width="8.8984375" style="262"/>
    <col min="4353" max="4353" width="4.3984375" style="262" customWidth="1"/>
    <col min="4354" max="4354" width="51" style="262" customWidth="1"/>
    <col min="4355" max="4355" width="62.3984375" style="262" customWidth="1"/>
    <col min="4356" max="4356" width="15.3984375" style="262" customWidth="1"/>
    <col min="4357" max="4357" width="14.09765625" style="262" customWidth="1"/>
    <col min="4358" max="4358" width="15.69921875" style="262" customWidth="1"/>
    <col min="4359" max="4359" width="10.69921875" style="262" customWidth="1"/>
    <col min="4360" max="4360" width="13" style="262" customWidth="1"/>
    <col min="4361" max="4361" width="3.09765625" style="262" customWidth="1"/>
    <col min="4362" max="4608" width="8.8984375" style="262"/>
    <col min="4609" max="4609" width="4.3984375" style="262" customWidth="1"/>
    <col min="4610" max="4610" width="51" style="262" customWidth="1"/>
    <col min="4611" max="4611" width="62.3984375" style="262" customWidth="1"/>
    <col min="4612" max="4612" width="15.3984375" style="262" customWidth="1"/>
    <col min="4613" max="4613" width="14.09765625" style="262" customWidth="1"/>
    <col min="4614" max="4614" width="15.69921875" style="262" customWidth="1"/>
    <col min="4615" max="4615" width="10.69921875" style="262" customWidth="1"/>
    <col min="4616" max="4616" width="13" style="262" customWidth="1"/>
    <col min="4617" max="4617" width="3.09765625" style="262" customWidth="1"/>
    <col min="4618" max="4864" width="8.8984375" style="262"/>
    <col min="4865" max="4865" width="4.3984375" style="262" customWidth="1"/>
    <col min="4866" max="4866" width="51" style="262" customWidth="1"/>
    <col min="4867" max="4867" width="62.3984375" style="262" customWidth="1"/>
    <col min="4868" max="4868" width="15.3984375" style="262" customWidth="1"/>
    <col min="4869" max="4869" width="14.09765625" style="262" customWidth="1"/>
    <col min="4870" max="4870" width="15.69921875" style="262" customWidth="1"/>
    <col min="4871" max="4871" width="10.69921875" style="262" customWidth="1"/>
    <col min="4872" max="4872" width="13" style="262" customWidth="1"/>
    <col min="4873" max="4873" width="3.09765625" style="262" customWidth="1"/>
    <col min="4874" max="5120" width="8.8984375" style="262"/>
    <col min="5121" max="5121" width="4.3984375" style="262" customWidth="1"/>
    <col min="5122" max="5122" width="51" style="262" customWidth="1"/>
    <col min="5123" max="5123" width="62.3984375" style="262" customWidth="1"/>
    <col min="5124" max="5124" width="15.3984375" style="262" customWidth="1"/>
    <col min="5125" max="5125" width="14.09765625" style="262" customWidth="1"/>
    <col min="5126" max="5126" width="15.69921875" style="262" customWidth="1"/>
    <col min="5127" max="5127" width="10.69921875" style="262" customWidth="1"/>
    <col min="5128" max="5128" width="13" style="262" customWidth="1"/>
    <col min="5129" max="5129" width="3.09765625" style="262" customWidth="1"/>
    <col min="5130" max="5376" width="8.8984375" style="262"/>
    <col min="5377" max="5377" width="4.3984375" style="262" customWidth="1"/>
    <col min="5378" max="5378" width="51" style="262" customWidth="1"/>
    <col min="5379" max="5379" width="62.3984375" style="262" customWidth="1"/>
    <col min="5380" max="5380" width="15.3984375" style="262" customWidth="1"/>
    <col min="5381" max="5381" width="14.09765625" style="262" customWidth="1"/>
    <col min="5382" max="5382" width="15.69921875" style="262" customWidth="1"/>
    <col min="5383" max="5383" width="10.69921875" style="262" customWidth="1"/>
    <col min="5384" max="5384" width="13" style="262" customWidth="1"/>
    <col min="5385" max="5385" width="3.09765625" style="262" customWidth="1"/>
    <col min="5386" max="5632" width="8.8984375" style="262"/>
    <col min="5633" max="5633" width="4.3984375" style="262" customWidth="1"/>
    <col min="5634" max="5634" width="51" style="262" customWidth="1"/>
    <col min="5635" max="5635" width="62.3984375" style="262" customWidth="1"/>
    <col min="5636" max="5636" width="15.3984375" style="262" customWidth="1"/>
    <col min="5637" max="5637" width="14.09765625" style="262" customWidth="1"/>
    <col min="5638" max="5638" width="15.69921875" style="262" customWidth="1"/>
    <col min="5639" max="5639" width="10.69921875" style="262" customWidth="1"/>
    <col min="5640" max="5640" width="13" style="262" customWidth="1"/>
    <col min="5641" max="5641" width="3.09765625" style="262" customWidth="1"/>
    <col min="5642" max="5888" width="8.8984375" style="262"/>
    <col min="5889" max="5889" width="4.3984375" style="262" customWidth="1"/>
    <col min="5890" max="5890" width="51" style="262" customWidth="1"/>
    <col min="5891" max="5891" width="62.3984375" style="262" customWidth="1"/>
    <col min="5892" max="5892" width="15.3984375" style="262" customWidth="1"/>
    <col min="5893" max="5893" width="14.09765625" style="262" customWidth="1"/>
    <col min="5894" max="5894" width="15.69921875" style="262" customWidth="1"/>
    <col min="5895" max="5895" width="10.69921875" style="262" customWidth="1"/>
    <col min="5896" max="5896" width="13" style="262" customWidth="1"/>
    <col min="5897" max="5897" width="3.09765625" style="262" customWidth="1"/>
    <col min="5898" max="6144" width="8.8984375" style="262"/>
    <col min="6145" max="6145" width="4.3984375" style="262" customWidth="1"/>
    <col min="6146" max="6146" width="51" style="262" customWidth="1"/>
    <col min="6147" max="6147" width="62.3984375" style="262" customWidth="1"/>
    <col min="6148" max="6148" width="15.3984375" style="262" customWidth="1"/>
    <col min="6149" max="6149" width="14.09765625" style="262" customWidth="1"/>
    <col min="6150" max="6150" width="15.69921875" style="262" customWidth="1"/>
    <col min="6151" max="6151" width="10.69921875" style="262" customWidth="1"/>
    <col min="6152" max="6152" width="13" style="262" customWidth="1"/>
    <col min="6153" max="6153" width="3.09765625" style="262" customWidth="1"/>
    <col min="6154" max="6400" width="8.8984375" style="262"/>
    <col min="6401" max="6401" width="4.3984375" style="262" customWidth="1"/>
    <col min="6402" max="6402" width="51" style="262" customWidth="1"/>
    <col min="6403" max="6403" width="62.3984375" style="262" customWidth="1"/>
    <col min="6404" max="6404" width="15.3984375" style="262" customWidth="1"/>
    <col min="6405" max="6405" width="14.09765625" style="262" customWidth="1"/>
    <col min="6406" max="6406" width="15.69921875" style="262" customWidth="1"/>
    <col min="6407" max="6407" width="10.69921875" style="262" customWidth="1"/>
    <col min="6408" max="6408" width="13" style="262" customWidth="1"/>
    <col min="6409" max="6409" width="3.09765625" style="262" customWidth="1"/>
    <col min="6410" max="6656" width="8.8984375" style="262"/>
    <col min="6657" max="6657" width="4.3984375" style="262" customWidth="1"/>
    <col min="6658" max="6658" width="51" style="262" customWidth="1"/>
    <col min="6659" max="6659" width="62.3984375" style="262" customWidth="1"/>
    <col min="6660" max="6660" width="15.3984375" style="262" customWidth="1"/>
    <col min="6661" max="6661" width="14.09765625" style="262" customWidth="1"/>
    <col min="6662" max="6662" width="15.69921875" style="262" customWidth="1"/>
    <col min="6663" max="6663" width="10.69921875" style="262" customWidth="1"/>
    <col min="6664" max="6664" width="13" style="262" customWidth="1"/>
    <col min="6665" max="6665" width="3.09765625" style="262" customWidth="1"/>
    <col min="6666" max="6912" width="8.8984375" style="262"/>
    <col min="6913" max="6913" width="4.3984375" style="262" customWidth="1"/>
    <col min="6914" max="6914" width="51" style="262" customWidth="1"/>
    <col min="6915" max="6915" width="62.3984375" style="262" customWidth="1"/>
    <col min="6916" max="6916" width="15.3984375" style="262" customWidth="1"/>
    <col min="6917" max="6917" width="14.09765625" style="262" customWidth="1"/>
    <col min="6918" max="6918" width="15.69921875" style="262" customWidth="1"/>
    <col min="6919" max="6919" width="10.69921875" style="262" customWidth="1"/>
    <col min="6920" max="6920" width="13" style="262" customWidth="1"/>
    <col min="6921" max="6921" width="3.09765625" style="262" customWidth="1"/>
    <col min="6922" max="7168" width="8.8984375" style="262"/>
    <col min="7169" max="7169" width="4.3984375" style="262" customWidth="1"/>
    <col min="7170" max="7170" width="51" style="262" customWidth="1"/>
    <col min="7171" max="7171" width="62.3984375" style="262" customWidth="1"/>
    <col min="7172" max="7172" width="15.3984375" style="262" customWidth="1"/>
    <col min="7173" max="7173" width="14.09765625" style="262" customWidth="1"/>
    <col min="7174" max="7174" width="15.69921875" style="262" customWidth="1"/>
    <col min="7175" max="7175" width="10.69921875" style="262" customWidth="1"/>
    <col min="7176" max="7176" width="13" style="262" customWidth="1"/>
    <col min="7177" max="7177" width="3.09765625" style="262" customWidth="1"/>
    <col min="7178" max="7424" width="8.8984375" style="262"/>
    <col min="7425" max="7425" width="4.3984375" style="262" customWidth="1"/>
    <col min="7426" max="7426" width="51" style="262" customWidth="1"/>
    <col min="7427" max="7427" width="62.3984375" style="262" customWidth="1"/>
    <col min="7428" max="7428" width="15.3984375" style="262" customWidth="1"/>
    <col min="7429" max="7429" width="14.09765625" style="262" customWidth="1"/>
    <col min="7430" max="7430" width="15.69921875" style="262" customWidth="1"/>
    <col min="7431" max="7431" width="10.69921875" style="262" customWidth="1"/>
    <col min="7432" max="7432" width="13" style="262" customWidth="1"/>
    <col min="7433" max="7433" width="3.09765625" style="262" customWidth="1"/>
    <col min="7434" max="7680" width="8.8984375" style="262"/>
    <col min="7681" max="7681" width="4.3984375" style="262" customWidth="1"/>
    <col min="7682" max="7682" width="51" style="262" customWidth="1"/>
    <col min="7683" max="7683" width="62.3984375" style="262" customWidth="1"/>
    <col min="7684" max="7684" width="15.3984375" style="262" customWidth="1"/>
    <col min="7685" max="7685" width="14.09765625" style="262" customWidth="1"/>
    <col min="7686" max="7686" width="15.69921875" style="262" customWidth="1"/>
    <col min="7687" max="7687" width="10.69921875" style="262" customWidth="1"/>
    <col min="7688" max="7688" width="13" style="262" customWidth="1"/>
    <col min="7689" max="7689" width="3.09765625" style="262" customWidth="1"/>
    <col min="7690" max="7936" width="8.8984375" style="262"/>
    <col min="7937" max="7937" width="4.3984375" style="262" customWidth="1"/>
    <col min="7938" max="7938" width="51" style="262" customWidth="1"/>
    <col min="7939" max="7939" width="62.3984375" style="262" customWidth="1"/>
    <col min="7940" max="7940" width="15.3984375" style="262" customWidth="1"/>
    <col min="7941" max="7941" width="14.09765625" style="262" customWidth="1"/>
    <col min="7942" max="7942" width="15.69921875" style="262" customWidth="1"/>
    <col min="7943" max="7943" width="10.69921875" style="262" customWidth="1"/>
    <col min="7944" max="7944" width="13" style="262" customWidth="1"/>
    <col min="7945" max="7945" width="3.09765625" style="262" customWidth="1"/>
    <col min="7946" max="8192" width="8.8984375" style="262"/>
    <col min="8193" max="8193" width="4.3984375" style="262" customWidth="1"/>
    <col min="8194" max="8194" width="51" style="262" customWidth="1"/>
    <col min="8195" max="8195" width="62.3984375" style="262" customWidth="1"/>
    <col min="8196" max="8196" width="15.3984375" style="262" customWidth="1"/>
    <col min="8197" max="8197" width="14.09765625" style="262" customWidth="1"/>
    <col min="8198" max="8198" width="15.69921875" style="262" customWidth="1"/>
    <col min="8199" max="8199" width="10.69921875" style="262" customWidth="1"/>
    <col min="8200" max="8200" width="13" style="262" customWidth="1"/>
    <col min="8201" max="8201" width="3.09765625" style="262" customWidth="1"/>
    <col min="8202" max="8448" width="8.8984375" style="262"/>
    <col min="8449" max="8449" width="4.3984375" style="262" customWidth="1"/>
    <col min="8450" max="8450" width="51" style="262" customWidth="1"/>
    <col min="8451" max="8451" width="62.3984375" style="262" customWidth="1"/>
    <col min="8452" max="8452" width="15.3984375" style="262" customWidth="1"/>
    <col min="8453" max="8453" width="14.09765625" style="262" customWidth="1"/>
    <col min="8454" max="8454" width="15.69921875" style="262" customWidth="1"/>
    <col min="8455" max="8455" width="10.69921875" style="262" customWidth="1"/>
    <col min="8456" max="8456" width="13" style="262" customWidth="1"/>
    <col min="8457" max="8457" width="3.09765625" style="262" customWidth="1"/>
    <col min="8458" max="8704" width="8.8984375" style="262"/>
    <col min="8705" max="8705" width="4.3984375" style="262" customWidth="1"/>
    <col min="8706" max="8706" width="51" style="262" customWidth="1"/>
    <col min="8707" max="8707" width="62.3984375" style="262" customWidth="1"/>
    <col min="8708" max="8708" width="15.3984375" style="262" customWidth="1"/>
    <col min="8709" max="8709" width="14.09765625" style="262" customWidth="1"/>
    <col min="8710" max="8710" width="15.69921875" style="262" customWidth="1"/>
    <col min="8711" max="8711" width="10.69921875" style="262" customWidth="1"/>
    <col min="8712" max="8712" width="13" style="262" customWidth="1"/>
    <col min="8713" max="8713" width="3.09765625" style="262" customWidth="1"/>
    <col min="8714" max="8960" width="8.8984375" style="262"/>
    <col min="8961" max="8961" width="4.3984375" style="262" customWidth="1"/>
    <col min="8962" max="8962" width="51" style="262" customWidth="1"/>
    <col min="8963" max="8963" width="62.3984375" style="262" customWidth="1"/>
    <col min="8964" max="8964" width="15.3984375" style="262" customWidth="1"/>
    <col min="8965" max="8965" width="14.09765625" style="262" customWidth="1"/>
    <col min="8966" max="8966" width="15.69921875" style="262" customWidth="1"/>
    <col min="8967" max="8967" width="10.69921875" style="262" customWidth="1"/>
    <col min="8968" max="8968" width="13" style="262" customWidth="1"/>
    <col min="8969" max="8969" width="3.09765625" style="262" customWidth="1"/>
    <col min="8970" max="9216" width="8.8984375" style="262"/>
    <col min="9217" max="9217" width="4.3984375" style="262" customWidth="1"/>
    <col min="9218" max="9218" width="51" style="262" customWidth="1"/>
    <col min="9219" max="9219" width="62.3984375" style="262" customWidth="1"/>
    <col min="9220" max="9220" width="15.3984375" style="262" customWidth="1"/>
    <col min="9221" max="9221" width="14.09765625" style="262" customWidth="1"/>
    <col min="9222" max="9222" width="15.69921875" style="262" customWidth="1"/>
    <col min="9223" max="9223" width="10.69921875" style="262" customWidth="1"/>
    <col min="9224" max="9224" width="13" style="262" customWidth="1"/>
    <col min="9225" max="9225" width="3.09765625" style="262" customWidth="1"/>
    <col min="9226" max="9472" width="8.8984375" style="262"/>
    <col min="9473" max="9473" width="4.3984375" style="262" customWidth="1"/>
    <col min="9474" max="9474" width="51" style="262" customWidth="1"/>
    <col min="9475" max="9475" width="62.3984375" style="262" customWidth="1"/>
    <col min="9476" max="9476" width="15.3984375" style="262" customWidth="1"/>
    <col min="9477" max="9477" width="14.09765625" style="262" customWidth="1"/>
    <col min="9478" max="9478" width="15.69921875" style="262" customWidth="1"/>
    <col min="9479" max="9479" width="10.69921875" style="262" customWidth="1"/>
    <col min="9480" max="9480" width="13" style="262" customWidth="1"/>
    <col min="9481" max="9481" width="3.09765625" style="262" customWidth="1"/>
    <col min="9482" max="9728" width="8.8984375" style="262"/>
    <col min="9729" max="9729" width="4.3984375" style="262" customWidth="1"/>
    <col min="9730" max="9730" width="51" style="262" customWidth="1"/>
    <col min="9731" max="9731" width="62.3984375" style="262" customWidth="1"/>
    <col min="9732" max="9732" width="15.3984375" style="262" customWidth="1"/>
    <col min="9733" max="9733" width="14.09765625" style="262" customWidth="1"/>
    <col min="9734" max="9734" width="15.69921875" style="262" customWidth="1"/>
    <col min="9735" max="9735" width="10.69921875" style="262" customWidth="1"/>
    <col min="9736" max="9736" width="13" style="262" customWidth="1"/>
    <col min="9737" max="9737" width="3.09765625" style="262" customWidth="1"/>
    <col min="9738" max="9984" width="8.8984375" style="262"/>
    <col min="9985" max="9985" width="4.3984375" style="262" customWidth="1"/>
    <col min="9986" max="9986" width="51" style="262" customWidth="1"/>
    <col min="9987" max="9987" width="62.3984375" style="262" customWidth="1"/>
    <col min="9988" max="9988" width="15.3984375" style="262" customWidth="1"/>
    <col min="9989" max="9989" width="14.09765625" style="262" customWidth="1"/>
    <col min="9990" max="9990" width="15.69921875" style="262" customWidth="1"/>
    <col min="9991" max="9991" width="10.69921875" style="262" customWidth="1"/>
    <col min="9992" max="9992" width="13" style="262" customWidth="1"/>
    <col min="9993" max="9993" width="3.09765625" style="262" customWidth="1"/>
    <col min="9994" max="10240" width="8.8984375" style="262"/>
    <col min="10241" max="10241" width="4.3984375" style="262" customWidth="1"/>
    <col min="10242" max="10242" width="51" style="262" customWidth="1"/>
    <col min="10243" max="10243" width="62.3984375" style="262" customWidth="1"/>
    <col min="10244" max="10244" width="15.3984375" style="262" customWidth="1"/>
    <col min="10245" max="10245" width="14.09765625" style="262" customWidth="1"/>
    <col min="10246" max="10246" width="15.69921875" style="262" customWidth="1"/>
    <col min="10247" max="10247" width="10.69921875" style="262" customWidth="1"/>
    <col min="10248" max="10248" width="13" style="262" customWidth="1"/>
    <col min="10249" max="10249" width="3.09765625" style="262" customWidth="1"/>
    <col min="10250" max="10496" width="8.8984375" style="262"/>
    <col min="10497" max="10497" width="4.3984375" style="262" customWidth="1"/>
    <col min="10498" max="10498" width="51" style="262" customWidth="1"/>
    <col min="10499" max="10499" width="62.3984375" style="262" customWidth="1"/>
    <col min="10500" max="10500" width="15.3984375" style="262" customWidth="1"/>
    <col min="10501" max="10501" width="14.09765625" style="262" customWidth="1"/>
    <col min="10502" max="10502" width="15.69921875" style="262" customWidth="1"/>
    <col min="10503" max="10503" width="10.69921875" style="262" customWidth="1"/>
    <col min="10504" max="10504" width="13" style="262" customWidth="1"/>
    <col min="10505" max="10505" width="3.09765625" style="262" customWidth="1"/>
    <col min="10506" max="10752" width="8.8984375" style="262"/>
    <col min="10753" max="10753" width="4.3984375" style="262" customWidth="1"/>
    <col min="10754" max="10754" width="51" style="262" customWidth="1"/>
    <col min="10755" max="10755" width="62.3984375" style="262" customWidth="1"/>
    <col min="10756" max="10756" width="15.3984375" style="262" customWidth="1"/>
    <col min="10757" max="10757" width="14.09765625" style="262" customWidth="1"/>
    <col min="10758" max="10758" width="15.69921875" style="262" customWidth="1"/>
    <col min="10759" max="10759" width="10.69921875" style="262" customWidth="1"/>
    <col min="10760" max="10760" width="13" style="262" customWidth="1"/>
    <col min="10761" max="10761" width="3.09765625" style="262" customWidth="1"/>
    <col min="10762" max="11008" width="8.8984375" style="262"/>
    <col min="11009" max="11009" width="4.3984375" style="262" customWidth="1"/>
    <col min="11010" max="11010" width="51" style="262" customWidth="1"/>
    <col min="11011" max="11011" width="62.3984375" style="262" customWidth="1"/>
    <col min="11012" max="11012" width="15.3984375" style="262" customWidth="1"/>
    <col min="11013" max="11013" width="14.09765625" style="262" customWidth="1"/>
    <col min="11014" max="11014" width="15.69921875" style="262" customWidth="1"/>
    <col min="11015" max="11015" width="10.69921875" style="262" customWidth="1"/>
    <col min="11016" max="11016" width="13" style="262" customWidth="1"/>
    <col min="11017" max="11017" width="3.09765625" style="262" customWidth="1"/>
    <col min="11018" max="11264" width="8.8984375" style="262"/>
    <col min="11265" max="11265" width="4.3984375" style="262" customWidth="1"/>
    <col min="11266" max="11266" width="51" style="262" customWidth="1"/>
    <col min="11267" max="11267" width="62.3984375" style="262" customWidth="1"/>
    <col min="11268" max="11268" width="15.3984375" style="262" customWidth="1"/>
    <col min="11269" max="11269" width="14.09765625" style="262" customWidth="1"/>
    <col min="11270" max="11270" width="15.69921875" style="262" customWidth="1"/>
    <col min="11271" max="11271" width="10.69921875" style="262" customWidth="1"/>
    <col min="11272" max="11272" width="13" style="262" customWidth="1"/>
    <col min="11273" max="11273" width="3.09765625" style="262" customWidth="1"/>
    <col min="11274" max="11520" width="8.8984375" style="262"/>
    <col min="11521" max="11521" width="4.3984375" style="262" customWidth="1"/>
    <col min="11522" max="11522" width="51" style="262" customWidth="1"/>
    <col min="11523" max="11523" width="62.3984375" style="262" customWidth="1"/>
    <col min="11524" max="11524" width="15.3984375" style="262" customWidth="1"/>
    <col min="11525" max="11525" width="14.09765625" style="262" customWidth="1"/>
    <col min="11526" max="11526" width="15.69921875" style="262" customWidth="1"/>
    <col min="11527" max="11527" width="10.69921875" style="262" customWidth="1"/>
    <col min="11528" max="11528" width="13" style="262" customWidth="1"/>
    <col min="11529" max="11529" width="3.09765625" style="262" customWidth="1"/>
    <col min="11530" max="11776" width="8.8984375" style="262"/>
    <col min="11777" max="11777" width="4.3984375" style="262" customWidth="1"/>
    <col min="11778" max="11778" width="51" style="262" customWidth="1"/>
    <col min="11779" max="11779" width="62.3984375" style="262" customWidth="1"/>
    <col min="11780" max="11780" width="15.3984375" style="262" customWidth="1"/>
    <col min="11781" max="11781" width="14.09765625" style="262" customWidth="1"/>
    <col min="11782" max="11782" width="15.69921875" style="262" customWidth="1"/>
    <col min="11783" max="11783" width="10.69921875" style="262" customWidth="1"/>
    <col min="11784" max="11784" width="13" style="262" customWidth="1"/>
    <col min="11785" max="11785" width="3.09765625" style="262" customWidth="1"/>
    <col min="11786" max="12032" width="8.8984375" style="262"/>
    <col min="12033" max="12033" width="4.3984375" style="262" customWidth="1"/>
    <col min="12034" max="12034" width="51" style="262" customWidth="1"/>
    <col min="12035" max="12035" width="62.3984375" style="262" customWidth="1"/>
    <col min="12036" max="12036" width="15.3984375" style="262" customWidth="1"/>
    <col min="12037" max="12037" width="14.09765625" style="262" customWidth="1"/>
    <col min="12038" max="12038" width="15.69921875" style="262" customWidth="1"/>
    <col min="12039" max="12039" width="10.69921875" style="262" customWidth="1"/>
    <col min="12040" max="12040" width="13" style="262" customWidth="1"/>
    <col min="12041" max="12041" width="3.09765625" style="262" customWidth="1"/>
    <col min="12042" max="12288" width="8.8984375" style="262"/>
    <col min="12289" max="12289" width="4.3984375" style="262" customWidth="1"/>
    <col min="12290" max="12290" width="51" style="262" customWidth="1"/>
    <col min="12291" max="12291" width="62.3984375" style="262" customWidth="1"/>
    <col min="12292" max="12292" width="15.3984375" style="262" customWidth="1"/>
    <col min="12293" max="12293" width="14.09765625" style="262" customWidth="1"/>
    <col min="12294" max="12294" width="15.69921875" style="262" customWidth="1"/>
    <col min="12295" max="12295" width="10.69921875" style="262" customWidth="1"/>
    <col min="12296" max="12296" width="13" style="262" customWidth="1"/>
    <col min="12297" max="12297" width="3.09765625" style="262" customWidth="1"/>
    <col min="12298" max="12544" width="8.8984375" style="262"/>
    <col min="12545" max="12545" width="4.3984375" style="262" customWidth="1"/>
    <col min="12546" max="12546" width="51" style="262" customWidth="1"/>
    <col min="12547" max="12547" width="62.3984375" style="262" customWidth="1"/>
    <col min="12548" max="12548" width="15.3984375" style="262" customWidth="1"/>
    <col min="12549" max="12549" width="14.09765625" style="262" customWidth="1"/>
    <col min="12550" max="12550" width="15.69921875" style="262" customWidth="1"/>
    <col min="12551" max="12551" width="10.69921875" style="262" customWidth="1"/>
    <col min="12552" max="12552" width="13" style="262" customWidth="1"/>
    <col min="12553" max="12553" width="3.09765625" style="262" customWidth="1"/>
    <col min="12554" max="12800" width="8.8984375" style="262"/>
    <col min="12801" max="12801" width="4.3984375" style="262" customWidth="1"/>
    <col min="12802" max="12802" width="51" style="262" customWidth="1"/>
    <col min="12803" max="12803" width="62.3984375" style="262" customWidth="1"/>
    <col min="12804" max="12804" width="15.3984375" style="262" customWidth="1"/>
    <col min="12805" max="12805" width="14.09765625" style="262" customWidth="1"/>
    <col min="12806" max="12806" width="15.69921875" style="262" customWidth="1"/>
    <col min="12807" max="12807" width="10.69921875" style="262" customWidth="1"/>
    <col min="12808" max="12808" width="13" style="262" customWidth="1"/>
    <col min="12809" max="12809" width="3.09765625" style="262" customWidth="1"/>
    <col min="12810" max="13056" width="8.8984375" style="262"/>
    <col min="13057" max="13057" width="4.3984375" style="262" customWidth="1"/>
    <col min="13058" max="13058" width="51" style="262" customWidth="1"/>
    <col min="13059" max="13059" width="62.3984375" style="262" customWidth="1"/>
    <col min="13060" max="13060" width="15.3984375" style="262" customWidth="1"/>
    <col min="13061" max="13061" width="14.09765625" style="262" customWidth="1"/>
    <col min="13062" max="13062" width="15.69921875" style="262" customWidth="1"/>
    <col min="13063" max="13063" width="10.69921875" style="262" customWidth="1"/>
    <col min="13064" max="13064" width="13" style="262" customWidth="1"/>
    <col min="13065" max="13065" width="3.09765625" style="262" customWidth="1"/>
    <col min="13066" max="13312" width="8.8984375" style="262"/>
    <col min="13313" max="13313" width="4.3984375" style="262" customWidth="1"/>
    <col min="13314" max="13314" width="51" style="262" customWidth="1"/>
    <col min="13315" max="13315" width="62.3984375" style="262" customWidth="1"/>
    <col min="13316" max="13316" width="15.3984375" style="262" customWidth="1"/>
    <col min="13317" max="13317" width="14.09765625" style="262" customWidth="1"/>
    <col min="13318" max="13318" width="15.69921875" style="262" customWidth="1"/>
    <col min="13319" max="13319" width="10.69921875" style="262" customWidth="1"/>
    <col min="13320" max="13320" width="13" style="262" customWidth="1"/>
    <col min="13321" max="13321" width="3.09765625" style="262" customWidth="1"/>
    <col min="13322" max="13568" width="8.8984375" style="262"/>
    <col min="13569" max="13569" width="4.3984375" style="262" customWidth="1"/>
    <col min="13570" max="13570" width="51" style="262" customWidth="1"/>
    <col min="13571" max="13571" width="62.3984375" style="262" customWidth="1"/>
    <col min="13572" max="13572" width="15.3984375" style="262" customWidth="1"/>
    <col min="13573" max="13573" width="14.09765625" style="262" customWidth="1"/>
    <col min="13574" max="13574" width="15.69921875" style="262" customWidth="1"/>
    <col min="13575" max="13575" width="10.69921875" style="262" customWidth="1"/>
    <col min="13576" max="13576" width="13" style="262" customWidth="1"/>
    <col min="13577" max="13577" width="3.09765625" style="262" customWidth="1"/>
    <col min="13578" max="13824" width="8.8984375" style="262"/>
    <col min="13825" max="13825" width="4.3984375" style="262" customWidth="1"/>
    <col min="13826" max="13826" width="51" style="262" customWidth="1"/>
    <col min="13827" max="13827" width="62.3984375" style="262" customWidth="1"/>
    <col min="13828" max="13828" width="15.3984375" style="262" customWidth="1"/>
    <col min="13829" max="13829" width="14.09765625" style="262" customWidth="1"/>
    <col min="13830" max="13830" width="15.69921875" style="262" customWidth="1"/>
    <col min="13831" max="13831" width="10.69921875" style="262" customWidth="1"/>
    <col min="13832" max="13832" width="13" style="262" customWidth="1"/>
    <col min="13833" max="13833" width="3.09765625" style="262" customWidth="1"/>
    <col min="13834" max="14080" width="8.8984375" style="262"/>
    <col min="14081" max="14081" width="4.3984375" style="262" customWidth="1"/>
    <col min="14082" max="14082" width="51" style="262" customWidth="1"/>
    <col min="14083" max="14083" width="62.3984375" style="262" customWidth="1"/>
    <col min="14084" max="14084" width="15.3984375" style="262" customWidth="1"/>
    <col min="14085" max="14085" width="14.09765625" style="262" customWidth="1"/>
    <col min="14086" max="14086" width="15.69921875" style="262" customWidth="1"/>
    <col min="14087" max="14087" width="10.69921875" style="262" customWidth="1"/>
    <col min="14088" max="14088" width="13" style="262" customWidth="1"/>
    <col min="14089" max="14089" width="3.09765625" style="262" customWidth="1"/>
    <col min="14090" max="14336" width="8.8984375" style="262"/>
    <col min="14337" max="14337" width="4.3984375" style="262" customWidth="1"/>
    <col min="14338" max="14338" width="51" style="262" customWidth="1"/>
    <col min="14339" max="14339" width="62.3984375" style="262" customWidth="1"/>
    <col min="14340" max="14340" width="15.3984375" style="262" customWidth="1"/>
    <col min="14341" max="14341" width="14.09765625" style="262" customWidth="1"/>
    <col min="14342" max="14342" width="15.69921875" style="262" customWidth="1"/>
    <col min="14343" max="14343" width="10.69921875" style="262" customWidth="1"/>
    <col min="14344" max="14344" width="13" style="262" customWidth="1"/>
    <col min="14345" max="14345" width="3.09765625" style="262" customWidth="1"/>
    <col min="14346" max="14592" width="8.8984375" style="262"/>
    <col min="14593" max="14593" width="4.3984375" style="262" customWidth="1"/>
    <col min="14594" max="14594" width="51" style="262" customWidth="1"/>
    <col min="14595" max="14595" width="62.3984375" style="262" customWidth="1"/>
    <col min="14596" max="14596" width="15.3984375" style="262" customWidth="1"/>
    <col min="14597" max="14597" width="14.09765625" style="262" customWidth="1"/>
    <col min="14598" max="14598" width="15.69921875" style="262" customWidth="1"/>
    <col min="14599" max="14599" width="10.69921875" style="262" customWidth="1"/>
    <col min="14600" max="14600" width="13" style="262" customWidth="1"/>
    <col min="14601" max="14601" width="3.09765625" style="262" customWidth="1"/>
    <col min="14602" max="14848" width="8.8984375" style="262"/>
    <col min="14849" max="14849" width="4.3984375" style="262" customWidth="1"/>
    <col min="14850" max="14850" width="51" style="262" customWidth="1"/>
    <col min="14851" max="14851" width="62.3984375" style="262" customWidth="1"/>
    <col min="14852" max="14852" width="15.3984375" style="262" customWidth="1"/>
    <col min="14853" max="14853" width="14.09765625" style="262" customWidth="1"/>
    <col min="14854" max="14854" width="15.69921875" style="262" customWidth="1"/>
    <col min="14855" max="14855" width="10.69921875" style="262" customWidth="1"/>
    <col min="14856" max="14856" width="13" style="262" customWidth="1"/>
    <col min="14857" max="14857" width="3.09765625" style="262" customWidth="1"/>
    <col min="14858" max="15104" width="8.8984375" style="262"/>
    <col min="15105" max="15105" width="4.3984375" style="262" customWidth="1"/>
    <col min="15106" max="15106" width="51" style="262" customWidth="1"/>
    <col min="15107" max="15107" width="62.3984375" style="262" customWidth="1"/>
    <col min="15108" max="15108" width="15.3984375" style="262" customWidth="1"/>
    <col min="15109" max="15109" width="14.09765625" style="262" customWidth="1"/>
    <col min="15110" max="15110" width="15.69921875" style="262" customWidth="1"/>
    <col min="15111" max="15111" width="10.69921875" style="262" customWidth="1"/>
    <col min="15112" max="15112" width="13" style="262" customWidth="1"/>
    <col min="15113" max="15113" width="3.09765625" style="262" customWidth="1"/>
    <col min="15114" max="15360" width="8.8984375" style="262"/>
    <col min="15361" max="15361" width="4.3984375" style="262" customWidth="1"/>
    <col min="15362" max="15362" width="51" style="262" customWidth="1"/>
    <col min="15363" max="15363" width="62.3984375" style="262" customWidth="1"/>
    <col min="15364" max="15364" width="15.3984375" style="262" customWidth="1"/>
    <col min="15365" max="15365" width="14.09765625" style="262" customWidth="1"/>
    <col min="15366" max="15366" width="15.69921875" style="262" customWidth="1"/>
    <col min="15367" max="15367" width="10.69921875" style="262" customWidth="1"/>
    <col min="15368" max="15368" width="13" style="262" customWidth="1"/>
    <col min="15369" max="15369" width="3.09765625" style="262" customWidth="1"/>
    <col min="15370" max="15616" width="8.8984375" style="262"/>
    <col min="15617" max="15617" width="4.3984375" style="262" customWidth="1"/>
    <col min="15618" max="15618" width="51" style="262" customWidth="1"/>
    <col min="15619" max="15619" width="62.3984375" style="262" customWidth="1"/>
    <col min="15620" max="15620" width="15.3984375" style="262" customWidth="1"/>
    <col min="15621" max="15621" width="14.09765625" style="262" customWidth="1"/>
    <col min="15622" max="15622" width="15.69921875" style="262" customWidth="1"/>
    <col min="15623" max="15623" width="10.69921875" style="262" customWidth="1"/>
    <col min="15624" max="15624" width="13" style="262" customWidth="1"/>
    <col min="15625" max="15625" width="3.09765625" style="262" customWidth="1"/>
    <col min="15626" max="15872" width="8.8984375" style="262"/>
    <col min="15873" max="15873" width="4.3984375" style="262" customWidth="1"/>
    <col min="15874" max="15874" width="51" style="262" customWidth="1"/>
    <col min="15875" max="15875" width="62.3984375" style="262" customWidth="1"/>
    <col min="15876" max="15876" width="15.3984375" style="262" customWidth="1"/>
    <col min="15877" max="15877" width="14.09765625" style="262" customWidth="1"/>
    <col min="15878" max="15878" width="15.69921875" style="262" customWidth="1"/>
    <col min="15879" max="15879" width="10.69921875" style="262" customWidth="1"/>
    <col min="15880" max="15880" width="13" style="262" customWidth="1"/>
    <col min="15881" max="15881" width="3.09765625" style="262" customWidth="1"/>
    <col min="15882" max="16128" width="8.8984375" style="262"/>
    <col min="16129" max="16129" width="4.3984375" style="262" customWidth="1"/>
    <col min="16130" max="16130" width="51" style="262" customWidth="1"/>
    <col min="16131" max="16131" width="62.3984375" style="262" customWidth="1"/>
    <col min="16132" max="16132" width="15.3984375" style="262" customWidth="1"/>
    <col min="16133" max="16133" width="14.09765625" style="262" customWidth="1"/>
    <col min="16134" max="16134" width="15.69921875" style="262" customWidth="1"/>
    <col min="16135" max="16135" width="10.69921875" style="262" customWidth="1"/>
    <col min="16136" max="16136" width="13" style="262" customWidth="1"/>
    <col min="16137" max="16137" width="3.09765625" style="262" customWidth="1"/>
    <col min="16138" max="16384" width="8.8984375" style="262"/>
  </cols>
  <sheetData>
    <row r="1" spans="1:9" ht="18.600000000000001" customHeight="1" x14ac:dyDescent="0.35">
      <c r="B1" s="505" t="s">
        <v>200</v>
      </c>
      <c r="C1" s="505"/>
      <c r="D1" s="505"/>
      <c r="E1" s="505"/>
      <c r="F1" s="505"/>
      <c r="G1" s="505"/>
    </row>
    <row r="2" spans="1:9" ht="15.7" customHeight="1" x14ac:dyDescent="0.35">
      <c r="A2" s="263" t="s">
        <v>640</v>
      </c>
      <c r="C2" s="264">
        <v>43586</v>
      </c>
    </row>
    <row r="3" spans="1:9" ht="15.7" customHeight="1" x14ac:dyDescent="0.35">
      <c r="A3" s="263" t="s">
        <v>641</v>
      </c>
      <c r="C3" s="264"/>
    </row>
    <row r="4" spans="1:9" ht="15" customHeight="1" x14ac:dyDescent="0.35">
      <c r="B4" s="380" t="s">
        <v>1252</v>
      </c>
      <c r="D4" s="268" t="s">
        <v>201</v>
      </c>
      <c r="E4" s="268" t="s">
        <v>202</v>
      </c>
      <c r="F4" s="268" t="s">
        <v>203</v>
      </c>
      <c r="G4" s="379" t="s">
        <v>435</v>
      </c>
    </row>
    <row r="5" spans="1:9" ht="15" customHeight="1" x14ac:dyDescent="0.35">
      <c r="A5" s="263">
        <v>1</v>
      </c>
      <c r="B5" s="381" t="s">
        <v>3</v>
      </c>
      <c r="C5" s="262" t="s">
        <v>4</v>
      </c>
      <c r="D5" s="274">
        <v>614</v>
      </c>
      <c r="E5" s="274"/>
      <c r="F5" s="274">
        <v>614</v>
      </c>
      <c r="G5" s="266" t="s">
        <v>5</v>
      </c>
    </row>
    <row r="6" spans="1:9" ht="15" customHeight="1" x14ac:dyDescent="0.35">
      <c r="A6" s="263">
        <v>2</v>
      </c>
      <c r="B6" s="381" t="s">
        <v>1123</v>
      </c>
      <c r="C6" s="262" t="s">
        <v>1613</v>
      </c>
      <c r="D6" s="274">
        <v>25.21</v>
      </c>
      <c r="E6" s="274">
        <v>5.05</v>
      </c>
      <c r="F6" s="274">
        <v>30.256</v>
      </c>
      <c r="G6" s="266">
        <v>108966</v>
      </c>
      <c r="H6" s="273"/>
    </row>
    <row r="7" spans="1:9" ht="15" customHeight="1" x14ac:dyDescent="0.35">
      <c r="A7" s="263">
        <v>3</v>
      </c>
      <c r="B7" s="381" t="s">
        <v>6</v>
      </c>
      <c r="C7" s="262" t="s">
        <v>1614</v>
      </c>
      <c r="D7" s="274">
        <v>17.98</v>
      </c>
      <c r="E7" s="274">
        <v>3.59</v>
      </c>
      <c r="F7" s="274">
        <v>21.57</v>
      </c>
      <c r="G7" s="266" t="s">
        <v>5</v>
      </c>
      <c r="H7" s="273"/>
    </row>
    <row r="8" spans="1:9" ht="15" customHeight="1" x14ac:dyDescent="0.35">
      <c r="A8" s="263">
        <v>4</v>
      </c>
      <c r="B8" s="381" t="s">
        <v>6</v>
      </c>
      <c r="C8" s="262" t="s">
        <v>1614</v>
      </c>
      <c r="D8" s="274">
        <v>54.87</v>
      </c>
      <c r="E8" s="274">
        <v>10.97</v>
      </c>
      <c r="F8" s="274">
        <v>65.84</v>
      </c>
      <c r="G8" s="266" t="s">
        <v>5</v>
      </c>
      <c r="H8" s="273"/>
    </row>
    <row r="9" spans="1:9" ht="15" customHeight="1" x14ac:dyDescent="0.35">
      <c r="A9" s="263">
        <v>5</v>
      </c>
      <c r="B9" s="381" t="s">
        <v>653</v>
      </c>
      <c r="C9" s="262" t="s">
        <v>1432</v>
      </c>
      <c r="D9" s="274">
        <v>18</v>
      </c>
      <c r="E9" s="274">
        <v>3.6</v>
      </c>
      <c r="F9" s="274">
        <v>21.6</v>
      </c>
      <c r="G9" s="266" t="s">
        <v>5</v>
      </c>
      <c r="H9" s="273"/>
    </row>
    <row r="10" spans="1:9" ht="15" customHeight="1" x14ac:dyDescent="0.35">
      <c r="D10" s="289">
        <f>SUM(D5:D9)</f>
        <v>730.06000000000006</v>
      </c>
      <c r="E10" s="289">
        <f>SUM(E5:E9)</f>
        <v>23.21</v>
      </c>
      <c r="F10" s="289">
        <f>SUM(F5:F9)</f>
        <v>753.26600000000008</v>
      </c>
      <c r="I10" s="262" t="s">
        <v>10</v>
      </c>
    </row>
    <row r="11" spans="1:9" ht="15" customHeight="1" x14ac:dyDescent="0.35">
      <c r="D11" s="394"/>
      <c r="E11" s="394"/>
      <c r="F11" s="394"/>
    </row>
    <row r="12" spans="1:9" ht="15" customHeight="1" x14ac:dyDescent="0.35">
      <c r="B12" s="380" t="s">
        <v>1259</v>
      </c>
      <c r="D12" s="395"/>
      <c r="E12" s="395"/>
      <c r="F12" s="395"/>
    </row>
    <row r="13" spans="1:9" ht="15" customHeight="1" x14ac:dyDescent="0.35">
      <c r="A13" s="263">
        <v>2</v>
      </c>
      <c r="B13" s="381" t="s">
        <v>444</v>
      </c>
      <c r="C13" s="262" t="s">
        <v>15</v>
      </c>
      <c r="D13" s="395">
        <v>9.9499999999999993</v>
      </c>
      <c r="E13" s="395">
        <v>1.99</v>
      </c>
      <c r="F13" s="395">
        <v>11.94</v>
      </c>
      <c r="G13" s="266">
        <v>108966</v>
      </c>
      <c r="H13" s="273"/>
    </row>
    <row r="14" spans="1:9" ht="15" customHeight="1" x14ac:dyDescent="0.35">
      <c r="A14" s="263">
        <v>6</v>
      </c>
      <c r="B14" s="381" t="s">
        <v>1315</v>
      </c>
      <c r="C14" s="262" t="s">
        <v>1550</v>
      </c>
      <c r="D14" s="395">
        <v>268.8</v>
      </c>
      <c r="E14" s="395">
        <v>53.76</v>
      </c>
      <c r="F14" s="395">
        <v>322.56</v>
      </c>
      <c r="G14" s="266" t="s">
        <v>5</v>
      </c>
      <c r="H14" s="273"/>
    </row>
    <row r="15" spans="1:9" ht="15" customHeight="1" x14ac:dyDescent="0.35">
      <c r="A15" s="263">
        <v>7</v>
      </c>
      <c r="B15" s="381" t="s">
        <v>12</v>
      </c>
      <c r="C15" s="262" t="s">
        <v>13</v>
      </c>
      <c r="D15" s="274">
        <v>8.31</v>
      </c>
      <c r="E15" s="274"/>
      <c r="F15" s="274">
        <v>8.31</v>
      </c>
      <c r="G15" s="266" t="s">
        <v>5</v>
      </c>
    </row>
    <row r="16" spans="1:9" ht="15" customHeight="1" x14ac:dyDescent="0.35">
      <c r="A16" s="263">
        <v>8</v>
      </c>
      <c r="B16" s="381" t="s">
        <v>16</v>
      </c>
      <c r="C16" s="262" t="s">
        <v>17</v>
      </c>
      <c r="D16" s="274">
        <v>29.91</v>
      </c>
      <c r="E16" s="274">
        <v>5.98</v>
      </c>
      <c r="F16" s="274">
        <v>35.89</v>
      </c>
      <c r="G16" s="266">
        <v>108967</v>
      </c>
      <c r="H16" s="273"/>
    </row>
    <row r="17" spans="1:10" ht="15" customHeight="1" x14ac:dyDescent="0.35">
      <c r="A17" s="263">
        <v>9</v>
      </c>
      <c r="B17" s="262" t="s">
        <v>18</v>
      </c>
      <c r="C17" s="262" t="s">
        <v>19</v>
      </c>
      <c r="D17" s="274">
        <v>91.45</v>
      </c>
      <c r="E17" s="274">
        <v>18.3</v>
      </c>
      <c r="F17" s="274">
        <v>109.75</v>
      </c>
      <c r="G17" s="280" t="s">
        <v>5</v>
      </c>
    </row>
    <row r="18" spans="1:10" ht="15" customHeight="1" x14ac:dyDescent="0.35">
      <c r="A18" s="263">
        <v>5</v>
      </c>
      <c r="B18" s="262" t="s">
        <v>8</v>
      </c>
      <c r="C18" s="262" t="s">
        <v>1662</v>
      </c>
      <c r="D18" s="274">
        <v>74.900000000000006</v>
      </c>
      <c r="E18" s="274">
        <v>14.98</v>
      </c>
      <c r="F18" s="274">
        <v>89.88</v>
      </c>
      <c r="G18" s="280" t="s">
        <v>5</v>
      </c>
      <c r="H18" s="273"/>
    </row>
    <row r="19" spans="1:10" ht="15" customHeight="1" x14ac:dyDescent="0.35">
      <c r="A19" s="263">
        <v>10</v>
      </c>
      <c r="B19" s="381" t="s">
        <v>23</v>
      </c>
      <c r="C19" s="262" t="s">
        <v>198</v>
      </c>
      <c r="D19" s="274">
        <v>45.46</v>
      </c>
      <c r="E19" s="274">
        <v>9.09</v>
      </c>
      <c r="F19" s="274">
        <v>54.55</v>
      </c>
      <c r="G19" s="280">
        <v>108968</v>
      </c>
      <c r="H19" s="273"/>
      <c r="J19" s="279"/>
    </row>
    <row r="20" spans="1:10" ht="15" customHeight="1" x14ac:dyDescent="0.35">
      <c r="A20" s="263">
        <v>11</v>
      </c>
      <c r="B20" s="381" t="s">
        <v>1052</v>
      </c>
      <c r="C20" s="262" t="s">
        <v>1663</v>
      </c>
      <c r="D20" s="274">
        <v>230</v>
      </c>
      <c r="E20" s="274">
        <v>46</v>
      </c>
      <c r="F20" s="274">
        <v>276</v>
      </c>
      <c r="G20" s="280">
        <v>108969</v>
      </c>
      <c r="H20" s="273"/>
      <c r="J20" s="279"/>
    </row>
    <row r="21" spans="1:10" ht="15" customHeight="1" x14ac:dyDescent="0.35">
      <c r="A21" s="263">
        <v>12</v>
      </c>
      <c r="B21" s="381" t="s">
        <v>766</v>
      </c>
      <c r="C21" s="262" t="s">
        <v>1664</v>
      </c>
      <c r="D21" s="274">
        <v>33.32</v>
      </c>
      <c r="E21" s="274">
        <v>6.66</v>
      </c>
      <c r="F21" s="274">
        <v>39.979999999999997</v>
      </c>
      <c r="G21" s="280" t="s">
        <v>52</v>
      </c>
      <c r="H21" s="273"/>
      <c r="J21" s="279"/>
    </row>
    <row r="22" spans="1:10" ht="15" customHeight="1" x14ac:dyDescent="0.35">
      <c r="A22" s="263">
        <v>13</v>
      </c>
      <c r="B22" s="381" t="s">
        <v>792</v>
      </c>
      <c r="C22" s="262" t="s">
        <v>1665</v>
      </c>
      <c r="D22" s="274">
        <v>33.619999999999997</v>
      </c>
      <c r="E22" s="274">
        <v>6.72</v>
      </c>
      <c r="F22" s="274">
        <v>40.340000000000003</v>
      </c>
      <c r="G22" s="280">
        <v>108970</v>
      </c>
      <c r="H22" s="273"/>
      <c r="J22" s="279"/>
    </row>
    <row r="23" spans="1:10" ht="15" customHeight="1" x14ac:dyDescent="0.35">
      <c r="A23" s="263">
        <v>14</v>
      </c>
      <c r="B23" s="381" t="s">
        <v>720</v>
      </c>
      <c r="C23" s="262" t="s">
        <v>1666</v>
      </c>
      <c r="D23" s="274">
        <v>51.5</v>
      </c>
      <c r="E23" s="274"/>
      <c r="F23" s="274">
        <v>51.5</v>
      </c>
      <c r="G23" s="280" t="s">
        <v>52</v>
      </c>
      <c r="H23" s="273"/>
      <c r="J23" s="279"/>
    </row>
    <row r="24" spans="1:10" ht="15" customHeight="1" x14ac:dyDescent="0.35">
      <c r="A24" s="263">
        <v>15</v>
      </c>
      <c r="B24" s="381" t="s">
        <v>1667</v>
      </c>
      <c r="C24" s="262" t="s">
        <v>1668</v>
      </c>
      <c r="D24" s="274">
        <v>440</v>
      </c>
      <c r="E24" s="274">
        <v>88</v>
      </c>
      <c r="F24" s="274">
        <v>528</v>
      </c>
      <c r="G24" s="280" t="s">
        <v>1669</v>
      </c>
      <c r="H24" s="273"/>
      <c r="J24" s="279"/>
    </row>
    <row r="25" spans="1:10" ht="15" customHeight="1" x14ac:dyDescent="0.35">
      <c r="A25" s="263">
        <v>16</v>
      </c>
      <c r="B25" s="381" t="s">
        <v>3</v>
      </c>
      <c r="C25" s="262" t="s">
        <v>1670</v>
      </c>
      <c r="D25" s="274">
        <v>1059.92</v>
      </c>
      <c r="E25" s="274"/>
      <c r="F25" s="274">
        <v>1059.92</v>
      </c>
      <c r="G25" s="280" t="s">
        <v>1671</v>
      </c>
      <c r="H25" s="273" t="s">
        <v>1157</v>
      </c>
      <c r="J25" s="279"/>
    </row>
    <row r="26" spans="1:10" ht="15" customHeight="1" x14ac:dyDescent="0.35">
      <c r="D26" s="289">
        <f>SUM(D13:D25)</f>
        <v>2377.1400000000003</v>
      </c>
      <c r="E26" s="289">
        <f>SUM(E13:E25)</f>
        <v>251.48000000000002</v>
      </c>
      <c r="F26" s="289">
        <f>SUM(F13:F25)</f>
        <v>2628.62</v>
      </c>
    </row>
    <row r="27" spans="1:10" ht="15" customHeight="1" x14ac:dyDescent="0.35">
      <c r="D27" s="394"/>
      <c r="E27" s="394"/>
      <c r="F27" s="394"/>
    </row>
    <row r="28" spans="1:10" ht="15" customHeight="1" x14ac:dyDescent="0.35">
      <c r="B28" s="380" t="s">
        <v>1273</v>
      </c>
      <c r="D28" s="395"/>
      <c r="E28" s="395"/>
      <c r="F28" s="395"/>
    </row>
    <row r="29" spans="1:10" ht="15" customHeight="1" x14ac:dyDescent="0.35">
      <c r="A29" s="263">
        <v>17</v>
      </c>
      <c r="B29" s="381" t="s">
        <v>3</v>
      </c>
      <c r="C29" s="262" t="s">
        <v>4</v>
      </c>
      <c r="D29" s="395">
        <v>466</v>
      </c>
      <c r="E29" s="395"/>
      <c r="F29" s="395">
        <v>466</v>
      </c>
      <c r="G29" s="266" t="s">
        <v>5</v>
      </c>
    </row>
    <row r="30" spans="1:10" ht="15" customHeight="1" x14ac:dyDescent="0.35">
      <c r="A30" s="263">
        <v>18</v>
      </c>
      <c r="B30" s="381" t="s">
        <v>1343</v>
      </c>
      <c r="C30" s="262" t="s">
        <v>1672</v>
      </c>
      <c r="D30" s="395">
        <v>55</v>
      </c>
      <c r="E30" s="395"/>
      <c r="F30" s="395">
        <v>55</v>
      </c>
      <c r="G30" s="266">
        <v>108971</v>
      </c>
    </row>
    <row r="31" spans="1:10" ht="15" customHeight="1" x14ac:dyDescent="0.35">
      <c r="A31" s="263">
        <v>19</v>
      </c>
      <c r="B31" s="381" t="s">
        <v>6</v>
      </c>
      <c r="C31" s="262" t="s">
        <v>1614</v>
      </c>
      <c r="D31" s="274">
        <v>93.42</v>
      </c>
      <c r="E31" s="274">
        <v>18.68</v>
      </c>
      <c r="F31" s="274">
        <v>112.1</v>
      </c>
      <c r="G31" s="266" t="s">
        <v>5</v>
      </c>
      <c r="H31" s="273"/>
    </row>
    <row r="32" spans="1:10" ht="15" customHeight="1" x14ac:dyDescent="0.35">
      <c r="A32" s="263">
        <v>20</v>
      </c>
      <c r="B32" s="381" t="s">
        <v>881</v>
      </c>
      <c r="C32" s="262" t="s">
        <v>1536</v>
      </c>
      <c r="D32" s="274">
        <v>15</v>
      </c>
      <c r="E32" s="274">
        <v>3</v>
      </c>
      <c r="F32" s="274">
        <v>18</v>
      </c>
      <c r="G32" s="266" t="s">
        <v>5</v>
      </c>
      <c r="H32" s="273"/>
    </row>
    <row r="33" spans="1:8" ht="15" customHeight="1" x14ac:dyDescent="0.35">
      <c r="A33" s="263">
        <v>21</v>
      </c>
      <c r="B33" s="396" t="s">
        <v>681</v>
      </c>
      <c r="C33" s="262" t="s">
        <v>1673</v>
      </c>
      <c r="D33" s="274">
        <v>73.010000000000005</v>
      </c>
      <c r="E33" s="274">
        <v>3.66</v>
      </c>
      <c r="F33" s="274">
        <v>76.67</v>
      </c>
      <c r="G33" s="266">
        <v>108972</v>
      </c>
      <c r="H33" s="273"/>
    </row>
    <row r="34" spans="1:8" ht="15" customHeight="1" x14ac:dyDescent="0.35">
      <c r="A34" s="263">
        <v>22</v>
      </c>
      <c r="B34" s="396" t="s">
        <v>1674</v>
      </c>
      <c r="C34" s="262" t="s">
        <v>1675</v>
      </c>
      <c r="D34" s="274">
        <v>16.989999999999998</v>
      </c>
      <c r="E34" s="274"/>
      <c r="F34" s="274">
        <v>16.989999999999998</v>
      </c>
      <c r="G34" s="266" t="s">
        <v>52</v>
      </c>
      <c r="H34" s="273"/>
    </row>
    <row r="35" spans="1:8" ht="15" customHeight="1" x14ac:dyDescent="0.35">
      <c r="A35" s="263">
        <v>23</v>
      </c>
      <c r="B35" s="396" t="s">
        <v>1229</v>
      </c>
      <c r="C35" s="262" t="s">
        <v>1333</v>
      </c>
      <c r="D35" s="274">
        <v>334.47</v>
      </c>
      <c r="E35" s="274">
        <v>66.89</v>
      </c>
      <c r="F35" s="274">
        <v>401.36</v>
      </c>
      <c r="G35" s="266">
        <v>108973</v>
      </c>
      <c r="H35" s="273"/>
    </row>
    <row r="36" spans="1:8" s="283" customFormat="1" ht="15" customHeight="1" x14ac:dyDescent="0.35">
      <c r="A36" s="290"/>
      <c r="C36" s="284"/>
      <c r="D36" s="289">
        <f>SUM(D29:D35)</f>
        <v>1053.8899999999999</v>
      </c>
      <c r="E36" s="289">
        <f>SUM(E29:E35)</f>
        <v>92.23</v>
      </c>
      <c r="F36" s="289">
        <f>SUM(F29:F35)</f>
        <v>1146.1199999999999</v>
      </c>
      <c r="G36" s="285"/>
      <c r="H36" s="290"/>
    </row>
    <row r="37" spans="1:8" s="283" customFormat="1" ht="15" customHeight="1" x14ac:dyDescent="0.35">
      <c r="A37" s="290"/>
      <c r="C37" s="284"/>
      <c r="D37" s="394"/>
      <c r="E37" s="394"/>
      <c r="F37" s="394"/>
      <c r="G37" s="285"/>
      <c r="H37" s="290"/>
    </row>
    <row r="38" spans="1:8" ht="15" customHeight="1" x14ac:dyDescent="0.35">
      <c r="B38" s="380" t="s">
        <v>1278</v>
      </c>
      <c r="D38" s="395"/>
      <c r="E38" s="395"/>
      <c r="F38" s="395"/>
    </row>
    <row r="39" spans="1:8" ht="15" customHeight="1" x14ac:dyDescent="0.35">
      <c r="A39" s="263">
        <v>24</v>
      </c>
      <c r="B39" s="381" t="s">
        <v>3</v>
      </c>
      <c r="C39" s="262" t="s">
        <v>4</v>
      </c>
      <c r="D39" s="395">
        <v>191</v>
      </c>
      <c r="E39" s="395"/>
      <c r="F39" s="395">
        <v>191</v>
      </c>
      <c r="G39" s="266" t="s">
        <v>5</v>
      </c>
    </row>
    <row r="40" spans="1:8" ht="15" customHeight="1" x14ac:dyDescent="0.35">
      <c r="A40" s="263">
        <v>25</v>
      </c>
      <c r="B40" s="381" t="s">
        <v>40</v>
      </c>
      <c r="C40" s="262" t="s">
        <v>1446</v>
      </c>
      <c r="D40" s="274">
        <v>520</v>
      </c>
      <c r="E40" s="274">
        <v>104</v>
      </c>
      <c r="F40" s="274">
        <v>624</v>
      </c>
      <c r="G40" s="266">
        <v>108974</v>
      </c>
      <c r="H40" s="273"/>
    </row>
    <row r="41" spans="1:8" ht="15" customHeight="1" x14ac:dyDescent="0.35">
      <c r="A41" s="263">
        <v>26</v>
      </c>
      <c r="B41" s="381" t="s">
        <v>37</v>
      </c>
      <c r="C41" s="262" t="s">
        <v>1673</v>
      </c>
      <c r="D41" s="274">
        <v>77.66</v>
      </c>
      <c r="E41" s="274">
        <v>3.89</v>
      </c>
      <c r="F41" s="274">
        <v>81.55</v>
      </c>
      <c r="G41" s="266">
        <v>108975</v>
      </c>
      <c r="H41" s="273"/>
    </row>
    <row r="42" spans="1:8" ht="15" customHeight="1" x14ac:dyDescent="0.35">
      <c r="A42" s="263">
        <v>27</v>
      </c>
      <c r="B42" s="381" t="s">
        <v>44</v>
      </c>
      <c r="C42" s="262" t="s">
        <v>1614</v>
      </c>
      <c r="D42" s="274">
        <v>108.23</v>
      </c>
      <c r="E42" s="274">
        <v>21.65</v>
      </c>
      <c r="F42" s="274">
        <v>129.88</v>
      </c>
      <c r="G42" s="287" t="s">
        <v>5</v>
      </c>
      <c r="H42" s="273"/>
    </row>
    <row r="43" spans="1:8" ht="15" customHeight="1" x14ac:dyDescent="0.35">
      <c r="A43" s="263">
        <v>28</v>
      </c>
      <c r="B43" s="381" t="s">
        <v>835</v>
      </c>
      <c r="C43" s="262" t="s">
        <v>1504</v>
      </c>
      <c r="D43" s="274">
        <v>35</v>
      </c>
      <c r="E43" s="274">
        <v>7</v>
      </c>
      <c r="F43" s="274">
        <v>42</v>
      </c>
      <c r="G43" s="287">
        <v>108979</v>
      </c>
      <c r="H43" s="397"/>
    </row>
    <row r="44" spans="1:8" ht="15" customHeight="1" x14ac:dyDescent="0.35">
      <c r="A44" s="263">
        <v>29</v>
      </c>
      <c r="B44" s="381" t="s">
        <v>2069</v>
      </c>
      <c r="C44" s="283" t="s">
        <v>1676</v>
      </c>
      <c r="D44" s="395">
        <v>301</v>
      </c>
      <c r="E44" s="395"/>
      <c r="F44" s="394">
        <v>301</v>
      </c>
      <c r="G44" s="287">
        <v>108976</v>
      </c>
      <c r="H44" s="397"/>
    </row>
    <row r="45" spans="1:8" ht="15" customHeight="1" x14ac:dyDescent="0.35">
      <c r="A45" s="263">
        <v>30</v>
      </c>
      <c r="B45" s="381" t="s">
        <v>2069</v>
      </c>
      <c r="C45" s="283" t="s">
        <v>1431</v>
      </c>
      <c r="D45" s="395">
        <v>50</v>
      </c>
      <c r="E45" s="395"/>
      <c r="F45" s="394">
        <v>50</v>
      </c>
      <c r="G45" s="287">
        <v>108977</v>
      </c>
      <c r="H45" s="397"/>
    </row>
    <row r="46" spans="1:8" ht="15" customHeight="1" x14ac:dyDescent="0.35">
      <c r="A46" s="263">
        <v>31</v>
      </c>
      <c r="B46" s="381" t="s">
        <v>1677</v>
      </c>
      <c r="C46" s="283" t="s">
        <v>1678</v>
      </c>
      <c r="D46" s="395">
        <f>59.95+12.95</f>
        <v>72.900000000000006</v>
      </c>
      <c r="E46" s="395">
        <v>14.58</v>
      </c>
      <c r="F46" s="394">
        <f>SUM(D46:E46)</f>
        <v>87.48</v>
      </c>
      <c r="G46" s="287" t="s">
        <v>52</v>
      </c>
      <c r="H46" s="397"/>
    </row>
    <row r="47" spans="1:8" ht="15" customHeight="1" x14ac:dyDescent="0.35">
      <c r="A47" s="263">
        <v>32</v>
      </c>
      <c r="B47" s="381" t="s">
        <v>1229</v>
      </c>
      <c r="C47" s="262" t="s">
        <v>1333</v>
      </c>
      <c r="D47" s="274">
        <v>106.82</v>
      </c>
      <c r="E47" s="274">
        <v>5.34</v>
      </c>
      <c r="F47" s="274">
        <v>112.16</v>
      </c>
      <c r="G47" s="287">
        <v>108973</v>
      </c>
      <c r="H47" s="273"/>
    </row>
    <row r="48" spans="1:8" ht="15" customHeight="1" x14ac:dyDescent="0.35">
      <c r="A48" s="263">
        <v>33</v>
      </c>
      <c r="B48" s="381" t="s">
        <v>1513</v>
      </c>
      <c r="C48" s="262" t="s">
        <v>1493</v>
      </c>
      <c r="D48" s="274">
        <v>497</v>
      </c>
      <c r="E48" s="274">
        <v>99.4</v>
      </c>
      <c r="F48" s="274">
        <v>596.4</v>
      </c>
      <c r="G48" s="287">
        <v>108978</v>
      </c>
      <c r="H48" s="273"/>
    </row>
    <row r="49" spans="1:8" ht="15" customHeight="1" x14ac:dyDescent="0.35">
      <c r="B49" s="288"/>
      <c r="C49" s="283"/>
      <c r="D49" s="289">
        <f>SUM(D39:D48)</f>
        <v>1959.61</v>
      </c>
      <c r="E49" s="289">
        <f>SUM(E39:E48)</f>
        <v>255.86</v>
      </c>
      <c r="F49" s="289">
        <f>SUM(F39:F48)</f>
        <v>2215.4699999999998</v>
      </c>
    </row>
    <row r="50" spans="1:8" ht="15" customHeight="1" x14ac:dyDescent="0.35">
      <c r="B50" s="288"/>
      <c r="C50" s="283"/>
      <c r="D50" s="394"/>
      <c r="E50" s="394"/>
      <c r="F50" s="394"/>
    </row>
    <row r="51" spans="1:8" ht="15" customHeight="1" x14ac:dyDescent="0.35">
      <c r="B51" s="380" t="s">
        <v>1334</v>
      </c>
      <c r="D51" s="394"/>
      <c r="E51" s="394"/>
      <c r="F51" s="394"/>
    </row>
    <row r="52" spans="1:8" ht="15" customHeight="1" x14ac:dyDescent="0.35">
      <c r="A52" s="263">
        <v>34</v>
      </c>
      <c r="B52" s="381" t="s">
        <v>1229</v>
      </c>
      <c r="C52" s="262" t="s">
        <v>1333</v>
      </c>
      <c r="D52" s="394">
        <v>49.53</v>
      </c>
      <c r="E52" s="394">
        <v>2.48</v>
      </c>
      <c r="F52" s="394">
        <v>52.01</v>
      </c>
      <c r="G52" s="266">
        <v>108973</v>
      </c>
    </row>
    <row r="53" spans="1:8" ht="15" customHeight="1" x14ac:dyDescent="0.35">
      <c r="B53" s="380"/>
      <c r="D53" s="289">
        <f>SUM(D52)</f>
        <v>49.53</v>
      </c>
      <c r="E53" s="289">
        <f>SUM(E52)</f>
        <v>2.48</v>
      </c>
      <c r="F53" s="289">
        <f>SUM(F52)</f>
        <v>52.01</v>
      </c>
    </row>
    <row r="54" spans="1:8" ht="15" customHeight="1" x14ac:dyDescent="0.35">
      <c r="B54" s="380"/>
      <c r="D54" s="394"/>
      <c r="E54" s="394"/>
      <c r="F54" s="394"/>
    </row>
    <row r="55" spans="1:8" ht="15" customHeight="1" x14ac:dyDescent="0.35">
      <c r="B55" s="380" t="s">
        <v>1283</v>
      </c>
      <c r="D55" s="394"/>
      <c r="E55" s="394"/>
      <c r="F55" s="394"/>
    </row>
    <row r="56" spans="1:8" ht="15" customHeight="1" x14ac:dyDescent="0.35">
      <c r="A56" s="263">
        <v>35</v>
      </c>
      <c r="B56" s="381" t="s">
        <v>1513</v>
      </c>
      <c r="C56" s="294" t="s">
        <v>1493</v>
      </c>
      <c r="D56" s="394">
        <v>199.71</v>
      </c>
      <c r="E56" s="394">
        <v>39.94</v>
      </c>
      <c r="F56" s="394">
        <v>239.65</v>
      </c>
      <c r="G56" s="266">
        <v>108980</v>
      </c>
      <c r="H56" s="273"/>
    </row>
    <row r="57" spans="1:8" ht="15" customHeight="1" x14ac:dyDescent="0.35">
      <c r="A57" s="263">
        <v>36</v>
      </c>
      <c r="B57" s="381" t="s">
        <v>1679</v>
      </c>
      <c r="C57" s="294" t="s">
        <v>1536</v>
      </c>
      <c r="D57" s="394">
        <v>8</v>
      </c>
      <c r="E57" s="394"/>
      <c r="F57" s="394">
        <v>8</v>
      </c>
      <c r="G57" s="266" t="s">
        <v>52</v>
      </c>
    </row>
    <row r="58" spans="1:8" ht="15" customHeight="1" x14ac:dyDescent="0.35">
      <c r="A58" s="263">
        <v>37</v>
      </c>
      <c r="B58" s="381" t="s">
        <v>1494</v>
      </c>
      <c r="C58" s="294" t="s">
        <v>1680</v>
      </c>
      <c r="D58" s="394">
        <v>37.979999999999997</v>
      </c>
      <c r="E58" s="394"/>
      <c r="F58" s="394">
        <v>37.979999999999997</v>
      </c>
      <c r="G58" s="266">
        <v>108981</v>
      </c>
    </row>
    <row r="59" spans="1:8" ht="15" customHeight="1" x14ac:dyDescent="0.35">
      <c r="A59" s="263">
        <v>38</v>
      </c>
      <c r="B59" s="381" t="s">
        <v>1229</v>
      </c>
      <c r="C59" s="294" t="s">
        <v>1333</v>
      </c>
      <c r="D59" s="394">
        <v>56.75</v>
      </c>
      <c r="E59" s="394">
        <v>2.84</v>
      </c>
      <c r="F59" s="394">
        <v>59.59</v>
      </c>
      <c r="G59" s="266">
        <v>108973</v>
      </c>
    </row>
    <row r="60" spans="1:8" ht="15" customHeight="1" x14ac:dyDescent="0.35">
      <c r="D60" s="289">
        <f>SUM(D56:D59)</f>
        <v>302.44</v>
      </c>
      <c r="E60" s="289">
        <f>SUM(E56:E59)</f>
        <v>42.78</v>
      </c>
      <c r="F60" s="289">
        <f>SUM(F56:F59)</f>
        <v>345.22</v>
      </c>
    </row>
    <row r="61" spans="1:8" ht="15" customHeight="1" x14ac:dyDescent="0.35">
      <c r="D61" s="394"/>
      <c r="E61" s="394"/>
      <c r="F61" s="394"/>
    </row>
    <row r="62" spans="1:8" ht="15" customHeight="1" x14ac:dyDescent="0.35">
      <c r="B62" s="380" t="s">
        <v>1364</v>
      </c>
      <c r="D62" s="394"/>
      <c r="E62" s="394"/>
      <c r="F62" s="394"/>
    </row>
    <row r="63" spans="1:8" ht="15" customHeight="1" x14ac:dyDescent="0.35">
      <c r="A63" s="263">
        <v>39</v>
      </c>
      <c r="B63" s="381" t="s">
        <v>1229</v>
      </c>
      <c r="C63" s="262" t="s">
        <v>1333</v>
      </c>
      <c r="D63" s="394">
        <v>203.01</v>
      </c>
      <c r="E63" s="394">
        <v>10.15</v>
      </c>
      <c r="F63" s="394">
        <v>213.16</v>
      </c>
      <c r="G63" s="266">
        <v>108973</v>
      </c>
    </row>
    <row r="64" spans="1:8" ht="15" customHeight="1" x14ac:dyDescent="0.35">
      <c r="B64" s="381"/>
      <c r="D64" s="289">
        <f>SUM(D63)</f>
        <v>203.01</v>
      </c>
      <c r="E64" s="289">
        <f>SUM(E63)</f>
        <v>10.15</v>
      </c>
      <c r="F64" s="289">
        <f>SUM(F63)</f>
        <v>213.16</v>
      </c>
    </row>
    <row r="65" spans="1:8" ht="15" customHeight="1" x14ac:dyDescent="0.35">
      <c r="B65" s="332"/>
      <c r="C65" s="327"/>
      <c r="D65" s="394"/>
      <c r="E65" s="394"/>
      <c r="F65" s="394"/>
    </row>
    <row r="66" spans="1:8" ht="15" customHeight="1" x14ac:dyDescent="0.35">
      <c r="B66" s="380" t="s">
        <v>1631</v>
      </c>
      <c r="D66" s="394"/>
      <c r="E66" s="394"/>
      <c r="F66" s="394"/>
    </row>
    <row r="67" spans="1:8" ht="15" customHeight="1" x14ac:dyDescent="0.35">
      <c r="A67" s="263">
        <v>40</v>
      </c>
      <c r="B67" s="381" t="s">
        <v>663</v>
      </c>
      <c r="C67" s="262" t="s">
        <v>1681</v>
      </c>
      <c r="D67" s="394">
        <v>12</v>
      </c>
      <c r="E67" s="394"/>
      <c r="F67" s="394">
        <v>12</v>
      </c>
      <c r="G67" s="266" t="s">
        <v>52</v>
      </c>
    </row>
    <row r="68" spans="1:8" ht="15" customHeight="1" x14ac:dyDescent="0.35">
      <c r="B68" s="381"/>
      <c r="C68" s="284"/>
      <c r="D68" s="289">
        <f>SUM(D67:D67)</f>
        <v>12</v>
      </c>
      <c r="E68" s="289">
        <f>SUM(E67:E67)</f>
        <v>0</v>
      </c>
      <c r="F68" s="289">
        <f>SUM(F67:F67)</f>
        <v>12</v>
      </c>
    </row>
    <row r="69" spans="1:8" ht="15" customHeight="1" x14ac:dyDescent="0.35">
      <c r="B69" s="381"/>
      <c r="C69" s="284"/>
      <c r="D69" s="394"/>
      <c r="E69" s="394"/>
      <c r="F69" s="394"/>
    </row>
    <row r="70" spans="1:8" ht="15" customHeight="1" x14ac:dyDescent="0.35">
      <c r="B70" s="380" t="s">
        <v>1285</v>
      </c>
      <c r="C70" s="381"/>
      <c r="D70" s="395"/>
      <c r="E70" s="395"/>
      <c r="F70" s="395"/>
    </row>
    <row r="71" spans="1:8" ht="15" customHeight="1" x14ac:dyDescent="0.35">
      <c r="A71" s="263">
        <v>41</v>
      </c>
      <c r="B71" s="381" t="s">
        <v>3</v>
      </c>
      <c r="C71" s="381" t="s">
        <v>4</v>
      </c>
      <c r="D71" s="395">
        <v>552</v>
      </c>
      <c r="E71" s="395"/>
      <c r="F71" s="395">
        <v>552</v>
      </c>
      <c r="G71" s="266" t="s">
        <v>5</v>
      </c>
    </row>
    <row r="72" spans="1:8" ht="15" customHeight="1" x14ac:dyDescent="0.35">
      <c r="A72" s="263">
        <v>2</v>
      </c>
      <c r="B72" s="381" t="s">
        <v>14</v>
      </c>
      <c r="C72" s="381" t="s">
        <v>1416</v>
      </c>
      <c r="D72" s="395">
        <v>45.52</v>
      </c>
      <c r="E72" s="395">
        <v>9.1</v>
      </c>
      <c r="F72" s="395">
        <v>54.62</v>
      </c>
      <c r="G72" s="266">
        <v>108966</v>
      </c>
      <c r="H72" s="273"/>
    </row>
    <row r="73" spans="1:8" ht="15" customHeight="1" x14ac:dyDescent="0.35">
      <c r="A73" s="263">
        <v>4</v>
      </c>
      <c r="B73" s="381" t="s">
        <v>6</v>
      </c>
      <c r="C73" s="262" t="s">
        <v>1638</v>
      </c>
      <c r="D73" s="274">
        <v>54.86</v>
      </c>
      <c r="E73" s="274">
        <v>10.98</v>
      </c>
      <c r="F73" s="274">
        <v>65.84</v>
      </c>
      <c r="G73" s="266" t="s">
        <v>5</v>
      </c>
      <c r="H73" s="273"/>
    </row>
    <row r="74" spans="1:8" ht="15" customHeight="1" x14ac:dyDescent="0.35">
      <c r="A74" s="263">
        <v>3</v>
      </c>
      <c r="B74" s="381" t="s">
        <v>6</v>
      </c>
      <c r="C74" s="262" t="s">
        <v>1638</v>
      </c>
      <c r="D74" s="274">
        <v>17.98</v>
      </c>
      <c r="E74" s="274">
        <v>3.6</v>
      </c>
      <c r="F74" s="274">
        <v>21.58</v>
      </c>
      <c r="G74" s="266" t="s">
        <v>5</v>
      </c>
      <c r="H74" s="273"/>
    </row>
    <row r="75" spans="1:8" ht="15" customHeight="1" x14ac:dyDescent="0.35">
      <c r="A75" s="263">
        <v>42</v>
      </c>
      <c r="B75" s="381" t="s">
        <v>1094</v>
      </c>
      <c r="C75" s="381" t="s">
        <v>1682</v>
      </c>
      <c r="D75" s="274">
        <v>410</v>
      </c>
      <c r="E75" s="274">
        <v>82</v>
      </c>
      <c r="F75" s="274">
        <v>492</v>
      </c>
      <c r="G75" s="266">
        <v>108982</v>
      </c>
    </row>
    <row r="76" spans="1:8" ht="15" customHeight="1" x14ac:dyDescent="0.35">
      <c r="D76" s="289">
        <f>SUM(D71:D75)</f>
        <v>1080.3600000000001</v>
      </c>
      <c r="E76" s="289">
        <f>SUM(E71:E75)</f>
        <v>105.68</v>
      </c>
      <c r="F76" s="289">
        <f>SUM(F71:F75)</f>
        <v>1186.04</v>
      </c>
    </row>
    <row r="77" spans="1:8" ht="15" customHeight="1" x14ac:dyDescent="0.35">
      <c r="D77" s="394"/>
      <c r="E77" s="394"/>
      <c r="F77" s="394"/>
    </row>
    <row r="78" spans="1:8" ht="15" customHeight="1" x14ac:dyDescent="0.35">
      <c r="B78" s="380" t="s">
        <v>1287</v>
      </c>
      <c r="D78" s="395"/>
      <c r="E78" s="395"/>
      <c r="F78" s="395"/>
    </row>
    <row r="79" spans="1:8" ht="15" customHeight="1" x14ac:dyDescent="0.35">
      <c r="A79" s="263">
        <v>43</v>
      </c>
      <c r="B79" s="381" t="s">
        <v>3</v>
      </c>
      <c r="C79" s="262" t="s">
        <v>4</v>
      </c>
      <c r="D79" s="395">
        <v>300</v>
      </c>
      <c r="E79" s="395"/>
      <c r="F79" s="395">
        <v>300</v>
      </c>
      <c r="G79" s="266" t="s">
        <v>5</v>
      </c>
    </row>
    <row r="80" spans="1:8" ht="15" customHeight="1" x14ac:dyDescent="0.35">
      <c r="A80" s="263">
        <v>44</v>
      </c>
      <c r="B80" s="381" t="s">
        <v>3</v>
      </c>
      <c r="C80" s="262" t="s">
        <v>4</v>
      </c>
      <c r="D80" s="395">
        <v>196</v>
      </c>
      <c r="E80" s="395"/>
      <c r="F80" s="395">
        <v>196</v>
      </c>
      <c r="G80" s="266" t="s">
        <v>5</v>
      </c>
    </row>
    <row r="81" spans="1:10" ht="15" customHeight="1" x14ac:dyDescent="0.35">
      <c r="A81" s="263">
        <v>45</v>
      </c>
      <c r="B81" s="381" t="s">
        <v>3</v>
      </c>
      <c r="C81" s="262" t="s">
        <v>4</v>
      </c>
      <c r="D81" s="395">
        <v>119</v>
      </c>
      <c r="E81" s="395"/>
      <c r="F81" s="395">
        <v>119</v>
      </c>
      <c r="G81" s="266" t="s">
        <v>5</v>
      </c>
    </row>
    <row r="82" spans="1:10" ht="15" customHeight="1" x14ac:dyDescent="0.35">
      <c r="A82" s="263">
        <v>46</v>
      </c>
      <c r="B82" s="381" t="s">
        <v>1147</v>
      </c>
      <c r="C82" s="262" t="s">
        <v>1614</v>
      </c>
      <c r="D82" s="395">
        <v>443.82</v>
      </c>
      <c r="E82" s="395">
        <v>88.76</v>
      </c>
      <c r="F82" s="395">
        <v>532.58000000000004</v>
      </c>
      <c r="G82" s="266" t="s">
        <v>5</v>
      </c>
      <c r="H82" s="273"/>
      <c r="J82" s="398"/>
    </row>
    <row r="83" spans="1:10" ht="15" customHeight="1" x14ac:dyDescent="0.35">
      <c r="A83" s="263">
        <v>5</v>
      </c>
      <c r="B83" s="381" t="s">
        <v>8</v>
      </c>
      <c r="C83" s="262" t="s">
        <v>1639</v>
      </c>
      <c r="D83" s="274">
        <v>30.49</v>
      </c>
      <c r="E83" s="274">
        <v>6.1</v>
      </c>
      <c r="F83" s="274">
        <f>SUM(D83:E83)</f>
        <v>36.589999999999996</v>
      </c>
      <c r="G83" s="266" t="s">
        <v>5</v>
      </c>
      <c r="H83" s="273"/>
      <c r="J83" s="398"/>
    </row>
    <row r="84" spans="1:10" ht="15" customHeight="1" x14ac:dyDescent="0.35">
      <c r="A84" s="263">
        <v>6</v>
      </c>
      <c r="B84" s="381" t="s">
        <v>966</v>
      </c>
      <c r="C84" s="262" t="s">
        <v>1639</v>
      </c>
      <c r="D84" s="274">
        <v>28.6</v>
      </c>
      <c r="E84" s="274">
        <v>5.72</v>
      </c>
      <c r="F84" s="274">
        <v>34.32</v>
      </c>
      <c r="G84" s="266" t="s">
        <v>5</v>
      </c>
      <c r="J84" s="398"/>
    </row>
    <row r="85" spans="1:10" ht="15" customHeight="1" x14ac:dyDescent="0.35">
      <c r="A85" s="263">
        <v>47</v>
      </c>
      <c r="B85" s="381" t="s">
        <v>1229</v>
      </c>
      <c r="C85" s="262" t="s">
        <v>1333</v>
      </c>
      <c r="D85" s="274">
        <v>65.81</v>
      </c>
      <c r="E85" s="274">
        <v>3.29</v>
      </c>
      <c r="F85" s="274">
        <v>69.099999999999994</v>
      </c>
      <c r="G85" s="266">
        <v>108973</v>
      </c>
    </row>
    <row r="86" spans="1:10" ht="15" customHeight="1" x14ac:dyDescent="0.35">
      <c r="B86" s="288"/>
      <c r="C86" s="283"/>
      <c r="D86" s="289">
        <f>SUM(D79:D85)</f>
        <v>1183.7199999999998</v>
      </c>
      <c r="E86" s="289">
        <f>SUM(E79:E85)</f>
        <v>103.87</v>
      </c>
      <c r="F86" s="289">
        <f>SUM(F79:F85)</f>
        <v>1287.5899999999997</v>
      </c>
    </row>
    <row r="87" spans="1:10" ht="15" customHeight="1" x14ac:dyDescent="0.35">
      <c r="B87" s="288"/>
      <c r="C87" s="283"/>
      <c r="D87" s="394"/>
      <c r="E87" s="394"/>
      <c r="F87" s="394"/>
    </row>
    <row r="88" spans="1:10" ht="15" customHeight="1" x14ac:dyDescent="0.35">
      <c r="B88" s="380" t="s">
        <v>1683</v>
      </c>
      <c r="C88" s="327"/>
      <c r="D88" s="341"/>
      <c r="E88" s="341"/>
      <c r="F88" s="341"/>
      <c r="G88" s="331"/>
    </row>
    <row r="89" spans="1:10" ht="15" customHeight="1" x14ac:dyDescent="0.35">
      <c r="A89" s="263">
        <v>48</v>
      </c>
      <c r="B89" s="381" t="s">
        <v>459</v>
      </c>
      <c r="C89" s="262" t="s">
        <v>1684</v>
      </c>
      <c r="D89" s="286">
        <v>3848</v>
      </c>
      <c r="E89" s="286">
        <v>769.6</v>
      </c>
      <c r="F89" s="286">
        <v>4617.6000000000004</v>
      </c>
      <c r="G89" s="266">
        <v>108983</v>
      </c>
    </row>
    <row r="90" spans="1:10" ht="15" customHeight="1" x14ac:dyDescent="0.35">
      <c r="D90" s="276">
        <f>D89</f>
        <v>3848</v>
      </c>
      <c r="E90" s="276">
        <f>E89</f>
        <v>769.6</v>
      </c>
      <c r="F90" s="276">
        <f>F89</f>
        <v>4617.6000000000004</v>
      </c>
      <c r="H90" s="273"/>
    </row>
    <row r="91" spans="1:10" ht="15" customHeight="1" x14ac:dyDescent="0.35">
      <c r="B91" s="288"/>
      <c r="C91" s="283"/>
      <c r="D91" s="394"/>
      <c r="E91" s="394"/>
      <c r="F91" s="394"/>
    </row>
    <row r="92" spans="1:10" ht="15" customHeight="1" x14ac:dyDescent="0.35">
      <c r="B92" s="292" t="s">
        <v>1291</v>
      </c>
      <c r="C92" s="283"/>
      <c r="D92" s="394"/>
      <c r="E92" s="394"/>
      <c r="F92" s="394"/>
    </row>
    <row r="93" spans="1:10" ht="15" customHeight="1" x14ac:dyDescent="0.35">
      <c r="A93" s="263">
        <v>49</v>
      </c>
      <c r="B93" s="288" t="s">
        <v>270</v>
      </c>
      <c r="C93" s="282" t="s">
        <v>273</v>
      </c>
      <c r="D93" s="394">
        <v>313.33</v>
      </c>
      <c r="E93" s="394">
        <v>62.67</v>
      </c>
      <c r="F93" s="394">
        <v>376</v>
      </c>
      <c r="G93" s="266">
        <v>108984</v>
      </c>
    </row>
    <row r="94" spans="1:10" ht="15" customHeight="1" x14ac:dyDescent="0.35">
      <c r="B94" s="288"/>
      <c r="C94" s="283"/>
      <c r="D94" s="289">
        <f>SUM(D93:D93)</f>
        <v>313.33</v>
      </c>
      <c r="E94" s="289">
        <f>SUM(E93:E93)</f>
        <v>62.67</v>
      </c>
      <c r="F94" s="289">
        <f>SUM(F93:F93)</f>
        <v>376</v>
      </c>
      <c r="H94" s="273"/>
    </row>
    <row r="95" spans="1:10" ht="15" customHeight="1" x14ac:dyDescent="0.35">
      <c r="B95" s="288"/>
      <c r="C95" s="283"/>
      <c r="D95" s="394"/>
      <c r="E95" s="394"/>
      <c r="F95" s="394"/>
    </row>
    <row r="96" spans="1:10" ht="15" customHeight="1" x14ac:dyDescent="0.35">
      <c r="B96" s="380" t="s">
        <v>1374</v>
      </c>
      <c r="C96" s="284"/>
      <c r="D96" s="395"/>
      <c r="E96" s="395"/>
      <c r="F96" s="395"/>
    </row>
    <row r="97" spans="1:8" ht="15" customHeight="1" x14ac:dyDescent="0.35">
      <c r="A97" s="263">
        <v>50</v>
      </c>
      <c r="B97" s="262" t="s">
        <v>778</v>
      </c>
      <c r="C97" s="381" t="s">
        <v>1685</v>
      </c>
      <c r="D97" s="394">
        <v>11.12</v>
      </c>
      <c r="E97" s="394">
        <v>2.2200000000000002</v>
      </c>
      <c r="F97" s="394">
        <v>13.34</v>
      </c>
      <c r="G97" s="266" t="s">
        <v>52</v>
      </c>
    </row>
    <row r="98" spans="1:8" ht="15" customHeight="1" x14ac:dyDescent="0.35">
      <c r="B98" s="380"/>
      <c r="C98" s="284"/>
      <c r="D98" s="289">
        <f>SUM(D97:D97)</f>
        <v>11.12</v>
      </c>
      <c r="E98" s="289">
        <f>SUM(E97:E97)</f>
        <v>2.2200000000000002</v>
      </c>
      <c r="F98" s="289">
        <f>SUM(F97:F97)</f>
        <v>13.34</v>
      </c>
      <c r="H98" s="273"/>
    </row>
    <row r="99" spans="1:8" ht="15" customHeight="1" x14ac:dyDescent="0.35">
      <c r="B99" s="380"/>
      <c r="C99" s="284"/>
      <c r="D99" s="394"/>
      <c r="E99" s="394"/>
      <c r="F99" s="394"/>
      <c r="H99" s="273"/>
    </row>
    <row r="100" spans="1:8" ht="15" customHeight="1" x14ac:dyDescent="0.35">
      <c r="B100" s="293" t="s">
        <v>1295</v>
      </c>
      <c r="C100" s="293"/>
      <c r="D100" s="395"/>
      <c r="E100" s="395"/>
      <c r="F100" s="395"/>
      <c r="H100" s="273"/>
    </row>
    <row r="101" spans="1:8" ht="15" customHeight="1" x14ac:dyDescent="0.35">
      <c r="B101" s="293"/>
      <c r="C101" s="293"/>
      <c r="D101" s="395"/>
      <c r="E101" s="395"/>
      <c r="F101" s="395"/>
      <c r="H101" s="402"/>
    </row>
    <row r="102" spans="1:8" ht="15" customHeight="1" x14ac:dyDescent="0.35">
      <c r="A102" s="263">
        <v>5</v>
      </c>
      <c r="B102" s="294" t="s">
        <v>653</v>
      </c>
      <c r="C102" s="295" t="s">
        <v>1655</v>
      </c>
      <c r="D102" s="395">
        <v>25.98</v>
      </c>
      <c r="E102" s="395">
        <v>5.19</v>
      </c>
      <c r="F102" s="394">
        <f>SUM(D102:E102)</f>
        <v>31.17</v>
      </c>
      <c r="G102" s="285" t="s">
        <v>5</v>
      </c>
      <c r="H102" s="402"/>
    </row>
    <row r="103" spans="1:8" ht="15" customHeight="1" x14ac:dyDescent="0.35">
      <c r="A103" s="263">
        <v>6</v>
      </c>
      <c r="B103" s="294" t="s">
        <v>966</v>
      </c>
      <c r="C103" s="295" t="s">
        <v>1550</v>
      </c>
      <c r="D103" s="395">
        <v>28.6</v>
      </c>
      <c r="E103" s="395">
        <v>5.72</v>
      </c>
      <c r="F103" s="394">
        <v>34.32</v>
      </c>
      <c r="G103" s="285" t="s">
        <v>5</v>
      </c>
    </row>
    <row r="104" spans="1:8" ht="15" customHeight="1" x14ac:dyDescent="0.35">
      <c r="D104" s="289">
        <f>SUM(D102:D103)</f>
        <v>54.58</v>
      </c>
      <c r="E104" s="289">
        <f>SUM(E102:E103)</f>
        <v>10.91</v>
      </c>
      <c r="F104" s="289">
        <f>SUM(F102:F103)</f>
        <v>65.490000000000009</v>
      </c>
      <c r="H104" s="404"/>
    </row>
    <row r="105" spans="1:8" ht="15" customHeight="1" x14ac:dyDescent="0.35">
      <c r="D105" s="394"/>
      <c r="E105" s="394"/>
      <c r="F105" s="394"/>
      <c r="H105" s="404"/>
    </row>
    <row r="106" spans="1:8" ht="15" customHeight="1" x14ac:dyDescent="0.35">
      <c r="D106" s="401"/>
      <c r="E106" s="401"/>
      <c r="F106" s="401"/>
    </row>
    <row r="107" spans="1:8" ht="15" customHeight="1" x14ac:dyDescent="0.35">
      <c r="A107" s="404"/>
      <c r="C107" s="301" t="s">
        <v>75</v>
      </c>
      <c r="D107" s="289">
        <f>SUM(+D104+D53+D64+D10+D76+D36+D26+D49+D86+D60+D90+D68+D177+D94+D98)</f>
        <v>13178.79</v>
      </c>
      <c r="E107" s="289">
        <f>SUM(+E104+E53+E64+E10+E76+E36+E26+E49+E86+E60+E90+E68+E177+E94+E98)</f>
        <v>1733.14</v>
      </c>
      <c r="F107" s="289">
        <f>SUM(+F104+F53+F64+F10+F76+F36+F26+F49+F86+F60+F90+F68+F177+F94+F98)</f>
        <v>14911.925999999999</v>
      </c>
      <c r="H107" s="290"/>
    </row>
    <row r="108" spans="1:8" ht="15" customHeight="1" x14ac:dyDescent="0.35">
      <c r="A108" s="404"/>
      <c r="C108" s="302"/>
      <c r="D108" s="394"/>
      <c r="E108" s="394"/>
      <c r="F108" s="394"/>
    </row>
  </sheetData>
  <mergeCells count="1">
    <mergeCell ref="B1:G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M39" sqref="M39"/>
    </sheetView>
  </sheetViews>
  <sheetFormatPr defaultColWidth="8.8984375" defaultRowHeight="16.149999999999999" x14ac:dyDescent="0.35"/>
  <cols>
    <col min="1" max="1" width="30.3984375" style="262" customWidth="1"/>
    <col min="2" max="2" width="41.3984375" style="262" bestFit="1" customWidth="1"/>
    <col min="3" max="3" width="15.3984375" style="393" bestFit="1" customWidth="1"/>
    <col min="4" max="4" width="14.09765625" style="393" customWidth="1"/>
    <col min="5" max="5" width="15.69921875" style="393" customWidth="1"/>
    <col min="6" max="6" width="10.69921875" style="266" customWidth="1"/>
    <col min="7" max="7" width="13" style="263" customWidth="1"/>
    <col min="8" max="8" width="3.09765625" style="262" customWidth="1"/>
    <col min="9" max="255" width="8.8984375" style="262"/>
    <col min="256" max="256" width="3.296875" style="262" customWidth="1"/>
    <col min="257" max="257" width="30.3984375" style="262" customWidth="1"/>
    <col min="258" max="258" width="41.3984375" style="262" bestFit="1" customWidth="1"/>
    <col min="259" max="259" width="15.3984375" style="262" bestFit="1" customWidth="1"/>
    <col min="260" max="260" width="14.09765625" style="262" customWidth="1"/>
    <col min="261" max="261" width="15.69921875" style="262" customWidth="1"/>
    <col min="262" max="262" width="10.69921875" style="262" customWidth="1"/>
    <col min="263" max="263" width="13" style="262" customWidth="1"/>
    <col min="264" max="264" width="3.09765625" style="262" customWidth="1"/>
    <col min="265" max="511" width="8.8984375" style="262"/>
    <col min="512" max="512" width="3.296875" style="262" customWidth="1"/>
    <col min="513" max="513" width="30.3984375" style="262" customWidth="1"/>
    <col min="514" max="514" width="41.3984375" style="262" bestFit="1" customWidth="1"/>
    <col min="515" max="515" width="15.3984375" style="262" bestFit="1" customWidth="1"/>
    <col min="516" max="516" width="14.09765625" style="262" customWidth="1"/>
    <col min="517" max="517" width="15.69921875" style="262" customWidth="1"/>
    <col min="518" max="518" width="10.69921875" style="262" customWidth="1"/>
    <col min="519" max="519" width="13" style="262" customWidth="1"/>
    <col min="520" max="520" width="3.09765625" style="262" customWidth="1"/>
    <col min="521" max="767" width="8.8984375" style="262"/>
    <col min="768" max="768" width="3.296875" style="262" customWidth="1"/>
    <col min="769" max="769" width="30.3984375" style="262" customWidth="1"/>
    <col min="770" max="770" width="41.3984375" style="262" bestFit="1" customWidth="1"/>
    <col min="771" max="771" width="15.3984375" style="262" bestFit="1" customWidth="1"/>
    <col min="772" max="772" width="14.09765625" style="262" customWidth="1"/>
    <col min="773" max="773" width="15.69921875" style="262" customWidth="1"/>
    <col min="774" max="774" width="10.69921875" style="262" customWidth="1"/>
    <col min="775" max="775" width="13" style="262" customWidth="1"/>
    <col min="776" max="776" width="3.09765625" style="262" customWidth="1"/>
    <col min="777" max="1023" width="8.8984375" style="262"/>
    <col min="1024" max="1024" width="3.296875" style="262" customWidth="1"/>
    <col min="1025" max="1025" width="30.3984375" style="262" customWidth="1"/>
    <col min="1026" max="1026" width="41.3984375" style="262" bestFit="1" customWidth="1"/>
    <col min="1027" max="1027" width="15.3984375" style="262" bestFit="1" customWidth="1"/>
    <col min="1028" max="1028" width="14.09765625" style="262" customWidth="1"/>
    <col min="1029" max="1029" width="15.69921875" style="262" customWidth="1"/>
    <col min="1030" max="1030" width="10.69921875" style="262" customWidth="1"/>
    <col min="1031" max="1031" width="13" style="262" customWidth="1"/>
    <col min="1032" max="1032" width="3.09765625" style="262" customWidth="1"/>
    <col min="1033" max="1279" width="8.8984375" style="262"/>
    <col min="1280" max="1280" width="3.296875" style="262" customWidth="1"/>
    <col min="1281" max="1281" width="30.3984375" style="262" customWidth="1"/>
    <col min="1282" max="1282" width="41.3984375" style="262" bestFit="1" customWidth="1"/>
    <col min="1283" max="1283" width="15.3984375" style="262" bestFit="1" customWidth="1"/>
    <col min="1284" max="1284" width="14.09765625" style="262" customWidth="1"/>
    <col min="1285" max="1285" width="15.69921875" style="262" customWidth="1"/>
    <col min="1286" max="1286" width="10.69921875" style="262" customWidth="1"/>
    <col min="1287" max="1287" width="13" style="262" customWidth="1"/>
    <col min="1288" max="1288" width="3.09765625" style="262" customWidth="1"/>
    <col min="1289" max="1535" width="8.8984375" style="262"/>
    <col min="1536" max="1536" width="3.296875" style="262" customWidth="1"/>
    <col min="1537" max="1537" width="30.3984375" style="262" customWidth="1"/>
    <col min="1538" max="1538" width="41.3984375" style="262" bestFit="1" customWidth="1"/>
    <col min="1539" max="1539" width="15.3984375" style="262" bestFit="1" customWidth="1"/>
    <col min="1540" max="1540" width="14.09765625" style="262" customWidth="1"/>
    <col min="1541" max="1541" width="15.69921875" style="262" customWidth="1"/>
    <col min="1542" max="1542" width="10.69921875" style="262" customWidth="1"/>
    <col min="1543" max="1543" width="13" style="262" customWidth="1"/>
    <col min="1544" max="1544" width="3.09765625" style="262" customWidth="1"/>
    <col min="1545" max="1791" width="8.8984375" style="262"/>
    <col min="1792" max="1792" width="3.296875" style="262" customWidth="1"/>
    <col min="1793" max="1793" width="30.3984375" style="262" customWidth="1"/>
    <col min="1794" max="1794" width="41.3984375" style="262" bestFit="1" customWidth="1"/>
    <col min="1795" max="1795" width="15.3984375" style="262" bestFit="1" customWidth="1"/>
    <col min="1796" max="1796" width="14.09765625" style="262" customWidth="1"/>
    <col min="1797" max="1797" width="15.69921875" style="262" customWidth="1"/>
    <col min="1798" max="1798" width="10.69921875" style="262" customWidth="1"/>
    <col min="1799" max="1799" width="13" style="262" customWidth="1"/>
    <col min="1800" max="1800" width="3.09765625" style="262" customWidth="1"/>
    <col min="1801" max="2047" width="8.8984375" style="262"/>
    <col min="2048" max="2048" width="3.296875" style="262" customWidth="1"/>
    <col min="2049" max="2049" width="30.3984375" style="262" customWidth="1"/>
    <col min="2050" max="2050" width="41.3984375" style="262" bestFit="1" customWidth="1"/>
    <col min="2051" max="2051" width="15.3984375" style="262" bestFit="1" customWidth="1"/>
    <col min="2052" max="2052" width="14.09765625" style="262" customWidth="1"/>
    <col min="2053" max="2053" width="15.69921875" style="262" customWidth="1"/>
    <col min="2054" max="2054" width="10.69921875" style="262" customWidth="1"/>
    <col min="2055" max="2055" width="13" style="262" customWidth="1"/>
    <col min="2056" max="2056" width="3.09765625" style="262" customWidth="1"/>
    <col min="2057" max="2303" width="8.8984375" style="262"/>
    <col min="2304" max="2304" width="3.296875" style="262" customWidth="1"/>
    <col min="2305" max="2305" width="30.3984375" style="262" customWidth="1"/>
    <col min="2306" max="2306" width="41.3984375" style="262" bestFit="1" customWidth="1"/>
    <col min="2307" max="2307" width="15.3984375" style="262" bestFit="1" customWidth="1"/>
    <col min="2308" max="2308" width="14.09765625" style="262" customWidth="1"/>
    <col min="2309" max="2309" width="15.69921875" style="262" customWidth="1"/>
    <col min="2310" max="2310" width="10.69921875" style="262" customWidth="1"/>
    <col min="2311" max="2311" width="13" style="262" customWidth="1"/>
    <col min="2312" max="2312" width="3.09765625" style="262" customWidth="1"/>
    <col min="2313" max="2559" width="8.8984375" style="262"/>
    <col min="2560" max="2560" width="3.296875" style="262" customWidth="1"/>
    <col min="2561" max="2561" width="30.3984375" style="262" customWidth="1"/>
    <col min="2562" max="2562" width="41.3984375" style="262" bestFit="1" customWidth="1"/>
    <col min="2563" max="2563" width="15.3984375" style="262" bestFit="1" customWidth="1"/>
    <col min="2564" max="2564" width="14.09765625" style="262" customWidth="1"/>
    <col min="2565" max="2565" width="15.69921875" style="262" customWidth="1"/>
    <col min="2566" max="2566" width="10.69921875" style="262" customWidth="1"/>
    <col min="2567" max="2567" width="13" style="262" customWidth="1"/>
    <col min="2568" max="2568" width="3.09765625" style="262" customWidth="1"/>
    <col min="2569" max="2815" width="8.8984375" style="262"/>
    <col min="2816" max="2816" width="3.296875" style="262" customWidth="1"/>
    <col min="2817" max="2817" width="30.3984375" style="262" customWidth="1"/>
    <col min="2818" max="2818" width="41.3984375" style="262" bestFit="1" customWidth="1"/>
    <col min="2819" max="2819" width="15.3984375" style="262" bestFit="1" customWidth="1"/>
    <col min="2820" max="2820" width="14.09765625" style="262" customWidth="1"/>
    <col min="2821" max="2821" width="15.69921875" style="262" customWidth="1"/>
    <col min="2822" max="2822" width="10.69921875" style="262" customWidth="1"/>
    <col min="2823" max="2823" width="13" style="262" customWidth="1"/>
    <col min="2824" max="2824" width="3.09765625" style="262" customWidth="1"/>
    <col min="2825" max="3071" width="8.8984375" style="262"/>
    <col min="3072" max="3072" width="3.296875" style="262" customWidth="1"/>
    <col min="3073" max="3073" width="30.3984375" style="262" customWidth="1"/>
    <col min="3074" max="3074" width="41.3984375" style="262" bestFit="1" customWidth="1"/>
    <col min="3075" max="3075" width="15.3984375" style="262" bestFit="1" customWidth="1"/>
    <col min="3076" max="3076" width="14.09765625" style="262" customWidth="1"/>
    <col min="3077" max="3077" width="15.69921875" style="262" customWidth="1"/>
    <col min="3078" max="3078" width="10.69921875" style="262" customWidth="1"/>
    <col min="3079" max="3079" width="13" style="262" customWidth="1"/>
    <col min="3080" max="3080" width="3.09765625" style="262" customWidth="1"/>
    <col min="3081" max="3327" width="8.8984375" style="262"/>
    <col min="3328" max="3328" width="3.296875" style="262" customWidth="1"/>
    <col min="3329" max="3329" width="30.3984375" style="262" customWidth="1"/>
    <col min="3330" max="3330" width="41.3984375" style="262" bestFit="1" customWidth="1"/>
    <col min="3331" max="3331" width="15.3984375" style="262" bestFit="1" customWidth="1"/>
    <col min="3332" max="3332" width="14.09765625" style="262" customWidth="1"/>
    <col min="3333" max="3333" width="15.69921875" style="262" customWidth="1"/>
    <col min="3334" max="3334" width="10.69921875" style="262" customWidth="1"/>
    <col min="3335" max="3335" width="13" style="262" customWidth="1"/>
    <col min="3336" max="3336" width="3.09765625" style="262" customWidth="1"/>
    <col min="3337" max="3583" width="8.8984375" style="262"/>
    <col min="3584" max="3584" width="3.296875" style="262" customWidth="1"/>
    <col min="3585" max="3585" width="30.3984375" style="262" customWidth="1"/>
    <col min="3586" max="3586" width="41.3984375" style="262" bestFit="1" customWidth="1"/>
    <col min="3587" max="3587" width="15.3984375" style="262" bestFit="1" customWidth="1"/>
    <col min="3588" max="3588" width="14.09765625" style="262" customWidth="1"/>
    <col min="3589" max="3589" width="15.69921875" style="262" customWidth="1"/>
    <col min="3590" max="3590" width="10.69921875" style="262" customWidth="1"/>
    <col min="3591" max="3591" width="13" style="262" customWidth="1"/>
    <col min="3592" max="3592" width="3.09765625" style="262" customWidth="1"/>
    <col min="3593" max="3839" width="8.8984375" style="262"/>
    <col min="3840" max="3840" width="3.296875" style="262" customWidth="1"/>
    <col min="3841" max="3841" width="30.3984375" style="262" customWidth="1"/>
    <col min="3842" max="3842" width="41.3984375" style="262" bestFit="1" customWidth="1"/>
    <col min="3843" max="3843" width="15.3984375" style="262" bestFit="1" customWidth="1"/>
    <col min="3844" max="3844" width="14.09765625" style="262" customWidth="1"/>
    <col min="3845" max="3845" width="15.69921875" style="262" customWidth="1"/>
    <col min="3846" max="3846" width="10.69921875" style="262" customWidth="1"/>
    <col min="3847" max="3847" width="13" style="262" customWidth="1"/>
    <col min="3848" max="3848" width="3.09765625" style="262" customWidth="1"/>
    <col min="3849" max="4095" width="8.8984375" style="262"/>
    <col min="4096" max="4096" width="3.296875" style="262" customWidth="1"/>
    <col min="4097" max="4097" width="30.3984375" style="262" customWidth="1"/>
    <col min="4098" max="4098" width="41.3984375" style="262" bestFit="1" customWidth="1"/>
    <col min="4099" max="4099" width="15.3984375" style="262" bestFit="1" customWidth="1"/>
    <col min="4100" max="4100" width="14.09765625" style="262" customWidth="1"/>
    <col min="4101" max="4101" width="15.69921875" style="262" customWidth="1"/>
    <col min="4102" max="4102" width="10.69921875" style="262" customWidth="1"/>
    <col min="4103" max="4103" width="13" style="262" customWidth="1"/>
    <col min="4104" max="4104" width="3.09765625" style="262" customWidth="1"/>
    <col min="4105" max="4351" width="8.8984375" style="262"/>
    <col min="4352" max="4352" width="3.296875" style="262" customWidth="1"/>
    <col min="4353" max="4353" width="30.3984375" style="262" customWidth="1"/>
    <col min="4354" max="4354" width="41.3984375" style="262" bestFit="1" customWidth="1"/>
    <col min="4355" max="4355" width="15.3984375" style="262" bestFit="1" customWidth="1"/>
    <col min="4356" max="4356" width="14.09765625" style="262" customWidth="1"/>
    <col min="4357" max="4357" width="15.69921875" style="262" customWidth="1"/>
    <col min="4358" max="4358" width="10.69921875" style="262" customWidth="1"/>
    <col min="4359" max="4359" width="13" style="262" customWidth="1"/>
    <col min="4360" max="4360" width="3.09765625" style="262" customWidth="1"/>
    <col min="4361" max="4607" width="8.8984375" style="262"/>
    <col min="4608" max="4608" width="3.296875" style="262" customWidth="1"/>
    <col min="4609" max="4609" width="30.3984375" style="262" customWidth="1"/>
    <col min="4610" max="4610" width="41.3984375" style="262" bestFit="1" customWidth="1"/>
    <col min="4611" max="4611" width="15.3984375" style="262" bestFit="1" customWidth="1"/>
    <col min="4612" max="4612" width="14.09765625" style="262" customWidth="1"/>
    <col min="4613" max="4613" width="15.69921875" style="262" customWidth="1"/>
    <col min="4614" max="4614" width="10.69921875" style="262" customWidth="1"/>
    <col min="4615" max="4615" width="13" style="262" customWidth="1"/>
    <col min="4616" max="4616" width="3.09765625" style="262" customWidth="1"/>
    <col min="4617" max="4863" width="8.8984375" style="262"/>
    <col min="4864" max="4864" width="3.296875" style="262" customWidth="1"/>
    <col min="4865" max="4865" width="30.3984375" style="262" customWidth="1"/>
    <col min="4866" max="4866" width="41.3984375" style="262" bestFit="1" customWidth="1"/>
    <col min="4867" max="4867" width="15.3984375" style="262" bestFit="1" customWidth="1"/>
    <col min="4868" max="4868" width="14.09765625" style="262" customWidth="1"/>
    <col min="4869" max="4869" width="15.69921875" style="262" customWidth="1"/>
    <col min="4870" max="4870" width="10.69921875" style="262" customWidth="1"/>
    <col min="4871" max="4871" width="13" style="262" customWidth="1"/>
    <col min="4872" max="4872" width="3.09765625" style="262" customWidth="1"/>
    <col min="4873" max="5119" width="8.8984375" style="262"/>
    <col min="5120" max="5120" width="3.296875" style="262" customWidth="1"/>
    <col min="5121" max="5121" width="30.3984375" style="262" customWidth="1"/>
    <col min="5122" max="5122" width="41.3984375" style="262" bestFit="1" customWidth="1"/>
    <col min="5123" max="5123" width="15.3984375" style="262" bestFit="1" customWidth="1"/>
    <col min="5124" max="5124" width="14.09765625" style="262" customWidth="1"/>
    <col min="5125" max="5125" width="15.69921875" style="262" customWidth="1"/>
    <col min="5126" max="5126" width="10.69921875" style="262" customWidth="1"/>
    <col min="5127" max="5127" width="13" style="262" customWidth="1"/>
    <col min="5128" max="5128" width="3.09765625" style="262" customWidth="1"/>
    <col min="5129" max="5375" width="8.8984375" style="262"/>
    <col min="5376" max="5376" width="3.296875" style="262" customWidth="1"/>
    <col min="5377" max="5377" width="30.3984375" style="262" customWidth="1"/>
    <col min="5378" max="5378" width="41.3984375" style="262" bestFit="1" customWidth="1"/>
    <col min="5379" max="5379" width="15.3984375" style="262" bestFit="1" customWidth="1"/>
    <col min="5380" max="5380" width="14.09765625" style="262" customWidth="1"/>
    <col min="5381" max="5381" width="15.69921875" style="262" customWidth="1"/>
    <col min="5382" max="5382" width="10.69921875" style="262" customWidth="1"/>
    <col min="5383" max="5383" width="13" style="262" customWidth="1"/>
    <col min="5384" max="5384" width="3.09765625" style="262" customWidth="1"/>
    <col min="5385" max="5631" width="8.8984375" style="262"/>
    <col min="5632" max="5632" width="3.296875" style="262" customWidth="1"/>
    <col min="5633" max="5633" width="30.3984375" style="262" customWidth="1"/>
    <col min="5634" max="5634" width="41.3984375" style="262" bestFit="1" customWidth="1"/>
    <col min="5635" max="5635" width="15.3984375" style="262" bestFit="1" customWidth="1"/>
    <col min="5636" max="5636" width="14.09765625" style="262" customWidth="1"/>
    <col min="5637" max="5637" width="15.69921875" style="262" customWidth="1"/>
    <col min="5638" max="5638" width="10.69921875" style="262" customWidth="1"/>
    <col min="5639" max="5639" width="13" style="262" customWidth="1"/>
    <col min="5640" max="5640" width="3.09765625" style="262" customWidth="1"/>
    <col min="5641" max="5887" width="8.8984375" style="262"/>
    <col min="5888" max="5888" width="3.296875" style="262" customWidth="1"/>
    <col min="5889" max="5889" width="30.3984375" style="262" customWidth="1"/>
    <col min="5890" max="5890" width="41.3984375" style="262" bestFit="1" customWidth="1"/>
    <col min="5891" max="5891" width="15.3984375" style="262" bestFit="1" customWidth="1"/>
    <col min="5892" max="5892" width="14.09765625" style="262" customWidth="1"/>
    <col min="5893" max="5893" width="15.69921875" style="262" customWidth="1"/>
    <col min="5894" max="5894" width="10.69921875" style="262" customWidth="1"/>
    <col min="5895" max="5895" width="13" style="262" customWidth="1"/>
    <col min="5896" max="5896" width="3.09765625" style="262" customWidth="1"/>
    <col min="5897" max="6143" width="8.8984375" style="262"/>
    <col min="6144" max="6144" width="3.296875" style="262" customWidth="1"/>
    <col min="6145" max="6145" width="30.3984375" style="262" customWidth="1"/>
    <col min="6146" max="6146" width="41.3984375" style="262" bestFit="1" customWidth="1"/>
    <col min="6147" max="6147" width="15.3984375" style="262" bestFit="1" customWidth="1"/>
    <col min="6148" max="6148" width="14.09765625" style="262" customWidth="1"/>
    <col min="6149" max="6149" width="15.69921875" style="262" customWidth="1"/>
    <col min="6150" max="6150" width="10.69921875" style="262" customWidth="1"/>
    <col min="6151" max="6151" width="13" style="262" customWidth="1"/>
    <col min="6152" max="6152" width="3.09765625" style="262" customWidth="1"/>
    <col min="6153" max="6399" width="8.8984375" style="262"/>
    <col min="6400" max="6400" width="3.296875" style="262" customWidth="1"/>
    <col min="6401" max="6401" width="30.3984375" style="262" customWidth="1"/>
    <col min="6402" max="6402" width="41.3984375" style="262" bestFit="1" customWidth="1"/>
    <col min="6403" max="6403" width="15.3984375" style="262" bestFit="1" customWidth="1"/>
    <col min="6404" max="6404" width="14.09765625" style="262" customWidth="1"/>
    <col min="6405" max="6405" width="15.69921875" style="262" customWidth="1"/>
    <col min="6406" max="6406" width="10.69921875" style="262" customWidth="1"/>
    <col min="6407" max="6407" width="13" style="262" customWidth="1"/>
    <col min="6408" max="6408" width="3.09765625" style="262" customWidth="1"/>
    <col min="6409" max="6655" width="8.8984375" style="262"/>
    <col min="6656" max="6656" width="3.296875" style="262" customWidth="1"/>
    <col min="6657" max="6657" width="30.3984375" style="262" customWidth="1"/>
    <col min="6658" max="6658" width="41.3984375" style="262" bestFit="1" customWidth="1"/>
    <col min="6659" max="6659" width="15.3984375" style="262" bestFit="1" customWidth="1"/>
    <col min="6660" max="6660" width="14.09765625" style="262" customWidth="1"/>
    <col min="6661" max="6661" width="15.69921875" style="262" customWidth="1"/>
    <col min="6662" max="6662" width="10.69921875" style="262" customWidth="1"/>
    <col min="6663" max="6663" width="13" style="262" customWidth="1"/>
    <col min="6664" max="6664" width="3.09765625" style="262" customWidth="1"/>
    <col min="6665" max="6911" width="8.8984375" style="262"/>
    <col min="6912" max="6912" width="3.296875" style="262" customWidth="1"/>
    <col min="6913" max="6913" width="30.3984375" style="262" customWidth="1"/>
    <col min="6914" max="6914" width="41.3984375" style="262" bestFit="1" customWidth="1"/>
    <col min="6915" max="6915" width="15.3984375" style="262" bestFit="1" customWidth="1"/>
    <col min="6916" max="6916" width="14.09765625" style="262" customWidth="1"/>
    <col min="6917" max="6917" width="15.69921875" style="262" customWidth="1"/>
    <col min="6918" max="6918" width="10.69921875" style="262" customWidth="1"/>
    <col min="6919" max="6919" width="13" style="262" customWidth="1"/>
    <col min="6920" max="6920" width="3.09765625" style="262" customWidth="1"/>
    <col min="6921" max="7167" width="8.8984375" style="262"/>
    <col min="7168" max="7168" width="3.296875" style="262" customWidth="1"/>
    <col min="7169" max="7169" width="30.3984375" style="262" customWidth="1"/>
    <col min="7170" max="7170" width="41.3984375" style="262" bestFit="1" customWidth="1"/>
    <col min="7171" max="7171" width="15.3984375" style="262" bestFit="1" customWidth="1"/>
    <col min="7172" max="7172" width="14.09765625" style="262" customWidth="1"/>
    <col min="7173" max="7173" width="15.69921875" style="262" customWidth="1"/>
    <col min="7174" max="7174" width="10.69921875" style="262" customWidth="1"/>
    <col min="7175" max="7175" width="13" style="262" customWidth="1"/>
    <col min="7176" max="7176" width="3.09765625" style="262" customWidth="1"/>
    <col min="7177" max="7423" width="8.8984375" style="262"/>
    <col min="7424" max="7424" width="3.296875" style="262" customWidth="1"/>
    <col min="7425" max="7425" width="30.3984375" style="262" customWidth="1"/>
    <col min="7426" max="7426" width="41.3984375" style="262" bestFit="1" customWidth="1"/>
    <col min="7427" max="7427" width="15.3984375" style="262" bestFit="1" customWidth="1"/>
    <col min="7428" max="7428" width="14.09765625" style="262" customWidth="1"/>
    <col min="7429" max="7429" width="15.69921875" style="262" customWidth="1"/>
    <col min="7430" max="7430" width="10.69921875" style="262" customWidth="1"/>
    <col min="7431" max="7431" width="13" style="262" customWidth="1"/>
    <col min="7432" max="7432" width="3.09765625" style="262" customWidth="1"/>
    <col min="7433" max="7679" width="8.8984375" style="262"/>
    <col min="7680" max="7680" width="3.296875" style="262" customWidth="1"/>
    <col min="7681" max="7681" width="30.3984375" style="262" customWidth="1"/>
    <col min="7682" max="7682" width="41.3984375" style="262" bestFit="1" customWidth="1"/>
    <col min="7683" max="7683" width="15.3984375" style="262" bestFit="1" customWidth="1"/>
    <col min="7684" max="7684" width="14.09765625" style="262" customWidth="1"/>
    <col min="7685" max="7685" width="15.69921875" style="262" customWidth="1"/>
    <col min="7686" max="7686" width="10.69921875" style="262" customWidth="1"/>
    <col min="7687" max="7687" width="13" style="262" customWidth="1"/>
    <col min="7688" max="7688" width="3.09765625" style="262" customWidth="1"/>
    <col min="7689" max="7935" width="8.8984375" style="262"/>
    <col min="7936" max="7936" width="3.296875" style="262" customWidth="1"/>
    <col min="7937" max="7937" width="30.3984375" style="262" customWidth="1"/>
    <col min="7938" max="7938" width="41.3984375" style="262" bestFit="1" customWidth="1"/>
    <col min="7939" max="7939" width="15.3984375" style="262" bestFit="1" customWidth="1"/>
    <col min="7940" max="7940" width="14.09765625" style="262" customWidth="1"/>
    <col min="7941" max="7941" width="15.69921875" style="262" customWidth="1"/>
    <col min="7942" max="7942" width="10.69921875" style="262" customWidth="1"/>
    <col min="7943" max="7943" width="13" style="262" customWidth="1"/>
    <col min="7944" max="7944" width="3.09765625" style="262" customWidth="1"/>
    <col min="7945" max="8191" width="8.8984375" style="262"/>
    <col min="8192" max="8192" width="3.296875" style="262" customWidth="1"/>
    <col min="8193" max="8193" width="30.3984375" style="262" customWidth="1"/>
    <col min="8194" max="8194" width="41.3984375" style="262" bestFit="1" customWidth="1"/>
    <col min="8195" max="8195" width="15.3984375" style="262" bestFit="1" customWidth="1"/>
    <col min="8196" max="8196" width="14.09765625" style="262" customWidth="1"/>
    <col min="8197" max="8197" width="15.69921875" style="262" customWidth="1"/>
    <col min="8198" max="8198" width="10.69921875" style="262" customWidth="1"/>
    <col min="8199" max="8199" width="13" style="262" customWidth="1"/>
    <col min="8200" max="8200" width="3.09765625" style="262" customWidth="1"/>
    <col min="8201" max="8447" width="8.8984375" style="262"/>
    <col min="8448" max="8448" width="3.296875" style="262" customWidth="1"/>
    <col min="8449" max="8449" width="30.3984375" style="262" customWidth="1"/>
    <col min="8450" max="8450" width="41.3984375" style="262" bestFit="1" customWidth="1"/>
    <col min="8451" max="8451" width="15.3984375" style="262" bestFit="1" customWidth="1"/>
    <col min="8452" max="8452" width="14.09765625" style="262" customWidth="1"/>
    <col min="8453" max="8453" width="15.69921875" style="262" customWidth="1"/>
    <col min="8454" max="8454" width="10.69921875" style="262" customWidth="1"/>
    <col min="8455" max="8455" width="13" style="262" customWidth="1"/>
    <col min="8456" max="8456" width="3.09765625" style="262" customWidth="1"/>
    <col min="8457" max="8703" width="8.8984375" style="262"/>
    <col min="8704" max="8704" width="3.296875" style="262" customWidth="1"/>
    <col min="8705" max="8705" width="30.3984375" style="262" customWidth="1"/>
    <col min="8706" max="8706" width="41.3984375" style="262" bestFit="1" customWidth="1"/>
    <col min="8707" max="8707" width="15.3984375" style="262" bestFit="1" customWidth="1"/>
    <col min="8708" max="8708" width="14.09765625" style="262" customWidth="1"/>
    <col min="8709" max="8709" width="15.69921875" style="262" customWidth="1"/>
    <col min="8710" max="8710" width="10.69921875" style="262" customWidth="1"/>
    <col min="8711" max="8711" width="13" style="262" customWidth="1"/>
    <col min="8712" max="8712" width="3.09765625" style="262" customWidth="1"/>
    <col min="8713" max="8959" width="8.8984375" style="262"/>
    <col min="8960" max="8960" width="3.296875" style="262" customWidth="1"/>
    <col min="8961" max="8961" width="30.3984375" style="262" customWidth="1"/>
    <col min="8962" max="8962" width="41.3984375" style="262" bestFit="1" customWidth="1"/>
    <col min="8963" max="8963" width="15.3984375" style="262" bestFit="1" customWidth="1"/>
    <col min="8964" max="8964" width="14.09765625" style="262" customWidth="1"/>
    <col min="8965" max="8965" width="15.69921875" style="262" customWidth="1"/>
    <col min="8966" max="8966" width="10.69921875" style="262" customWidth="1"/>
    <col min="8967" max="8967" width="13" style="262" customWidth="1"/>
    <col min="8968" max="8968" width="3.09765625" style="262" customWidth="1"/>
    <col min="8969" max="9215" width="8.8984375" style="262"/>
    <col min="9216" max="9216" width="3.296875" style="262" customWidth="1"/>
    <col min="9217" max="9217" width="30.3984375" style="262" customWidth="1"/>
    <col min="9218" max="9218" width="41.3984375" style="262" bestFit="1" customWidth="1"/>
    <col min="9219" max="9219" width="15.3984375" style="262" bestFit="1" customWidth="1"/>
    <col min="9220" max="9220" width="14.09765625" style="262" customWidth="1"/>
    <col min="9221" max="9221" width="15.69921875" style="262" customWidth="1"/>
    <col min="9222" max="9222" width="10.69921875" style="262" customWidth="1"/>
    <col min="9223" max="9223" width="13" style="262" customWidth="1"/>
    <col min="9224" max="9224" width="3.09765625" style="262" customWidth="1"/>
    <col min="9225" max="9471" width="8.8984375" style="262"/>
    <col min="9472" max="9472" width="3.296875" style="262" customWidth="1"/>
    <col min="9473" max="9473" width="30.3984375" style="262" customWidth="1"/>
    <col min="9474" max="9474" width="41.3984375" style="262" bestFit="1" customWidth="1"/>
    <col min="9475" max="9475" width="15.3984375" style="262" bestFit="1" customWidth="1"/>
    <col min="9476" max="9476" width="14.09765625" style="262" customWidth="1"/>
    <col min="9477" max="9477" width="15.69921875" style="262" customWidth="1"/>
    <col min="9478" max="9478" width="10.69921875" style="262" customWidth="1"/>
    <col min="9479" max="9479" width="13" style="262" customWidth="1"/>
    <col min="9480" max="9480" width="3.09765625" style="262" customWidth="1"/>
    <col min="9481" max="9727" width="8.8984375" style="262"/>
    <col min="9728" max="9728" width="3.296875" style="262" customWidth="1"/>
    <col min="9729" max="9729" width="30.3984375" style="262" customWidth="1"/>
    <col min="9730" max="9730" width="41.3984375" style="262" bestFit="1" customWidth="1"/>
    <col min="9731" max="9731" width="15.3984375" style="262" bestFit="1" customWidth="1"/>
    <col min="9732" max="9732" width="14.09765625" style="262" customWidth="1"/>
    <col min="9733" max="9733" width="15.69921875" style="262" customWidth="1"/>
    <col min="9734" max="9734" width="10.69921875" style="262" customWidth="1"/>
    <col min="9735" max="9735" width="13" style="262" customWidth="1"/>
    <col min="9736" max="9736" width="3.09765625" style="262" customWidth="1"/>
    <col min="9737" max="9983" width="8.8984375" style="262"/>
    <col min="9984" max="9984" width="3.296875" style="262" customWidth="1"/>
    <col min="9985" max="9985" width="30.3984375" style="262" customWidth="1"/>
    <col min="9986" max="9986" width="41.3984375" style="262" bestFit="1" customWidth="1"/>
    <col min="9987" max="9987" width="15.3984375" style="262" bestFit="1" customWidth="1"/>
    <col min="9988" max="9988" width="14.09765625" style="262" customWidth="1"/>
    <col min="9989" max="9989" width="15.69921875" style="262" customWidth="1"/>
    <col min="9990" max="9990" width="10.69921875" style="262" customWidth="1"/>
    <col min="9991" max="9991" width="13" style="262" customWidth="1"/>
    <col min="9992" max="9992" width="3.09765625" style="262" customWidth="1"/>
    <col min="9993" max="10239" width="8.8984375" style="262"/>
    <col min="10240" max="10240" width="3.296875" style="262" customWidth="1"/>
    <col min="10241" max="10241" width="30.3984375" style="262" customWidth="1"/>
    <col min="10242" max="10242" width="41.3984375" style="262" bestFit="1" customWidth="1"/>
    <col min="10243" max="10243" width="15.3984375" style="262" bestFit="1" customWidth="1"/>
    <col min="10244" max="10244" width="14.09765625" style="262" customWidth="1"/>
    <col min="10245" max="10245" width="15.69921875" style="262" customWidth="1"/>
    <col min="10246" max="10246" width="10.69921875" style="262" customWidth="1"/>
    <col min="10247" max="10247" width="13" style="262" customWidth="1"/>
    <col min="10248" max="10248" width="3.09765625" style="262" customWidth="1"/>
    <col min="10249" max="10495" width="8.8984375" style="262"/>
    <col min="10496" max="10496" width="3.296875" style="262" customWidth="1"/>
    <col min="10497" max="10497" width="30.3984375" style="262" customWidth="1"/>
    <col min="10498" max="10498" width="41.3984375" style="262" bestFit="1" customWidth="1"/>
    <col min="10499" max="10499" width="15.3984375" style="262" bestFit="1" customWidth="1"/>
    <col min="10500" max="10500" width="14.09765625" style="262" customWidth="1"/>
    <col min="10501" max="10501" width="15.69921875" style="262" customWidth="1"/>
    <col min="10502" max="10502" width="10.69921875" style="262" customWidth="1"/>
    <col min="10503" max="10503" width="13" style="262" customWidth="1"/>
    <col min="10504" max="10504" width="3.09765625" style="262" customWidth="1"/>
    <col min="10505" max="10751" width="8.8984375" style="262"/>
    <col min="10752" max="10752" width="3.296875" style="262" customWidth="1"/>
    <col min="10753" max="10753" width="30.3984375" style="262" customWidth="1"/>
    <col min="10754" max="10754" width="41.3984375" style="262" bestFit="1" customWidth="1"/>
    <col min="10755" max="10755" width="15.3984375" style="262" bestFit="1" customWidth="1"/>
    <col min="10756" max="10756" width="14.09765625" style="262" customWidth="1"/>
    <col min="10757" max="10757" width="15.69921875" style="262" customWidth="1"/>
    <col min="10758" max="10758" width="10.69921875" style="262" customWidth="1"/>
    <col min="10759" max="10759" width="13" style="262" customWidth="1"/>
    <col min="10760" max="10760" width="3.09765625" style="262" customWidth="1"/>
    <col min="10761" max="11007" width="8.8984375" style="262"/>
    <col min="11008" max="11008" width="3.296875" style="262" customWidth="1"/>
    <col min="11009" max="11009" width="30.3984375" style="262" customWidth="1"/>
    <col min="11010" max="11010" width="41.3984375" style="262" bestFit="1" customWidth="1"/>
    <col min="11011" max="11011" width="15.3984375" style="262" bestFit="1" customWidth="1"/>
    <col min="11012" max="11012" width="14.09765625" style="262" customWidth="1"/>
    <col min="11013" max="11013" width="15.69921875" style="262" customWidth="1"/>
    <col min="11014" max="11014" width="10.69921875" style="262" customWidth="1"/>
    <col min="11015" max="11015" width="13" style="262" customWidth="1"/>
    <col min="11016" max="11016" width="3.09765625" style="262" customWidth="1"/>
    <col min="11017" max="11263" width="8.8984375" style="262"/>
    <col min="11264" max="11264" width="3.296875" style="262" customWidth="1"/>
    <col min="11265" max="11265" width="30.3984375" style="262" customWidth="1"/>
    <col min="11266" max="11266" width="41.3984375" style="262" bestFit="1" customWidth="1"/>
    <col min="11267" max="11267" width="15.3984375" style="262" bestFit="1" customWidth="1"/>
    <col min="11268" max="11268" width="14.09765625" style="262" customWidth="1"/>
    <col min="11269" max="11269" width="15.69921875" style="262" customWidth="1"/>
    <col min="11270" max="11270" width="10.69921875" style="262" customWidth="1"/>
    <col min="11271" max="11271" width="13" style="262" customWidth="1"/>
    <col min="11272" max="11272" width="3.09765625" style="262" customWidth="1"/>
    <col min="11273" max="11519" width="8.8984375" style="262"/>
    <col min="11520" max="11520" width="3.296875" style="262" customWidth="1"/>
    <col min="11521" max="11521" width="30.3984375" style="262" customWidth="1"/>
    <col min="11522" max="11522" width="41.3984375" style="262" bestFit="1" customWidth="1"/>
    <col min="11523" max="11523" width="15.3984375" style="262" bestFit="1" customWidth="1"/>
    <col min="11524" max="11524" width="14.09765625" style="262" customWidth="1"/>
    <col min="11525" max="11525" width="15.69921875" style="262" customWidth="1"/>
    <col min="11526" max="11526" width="10.69921875" style="262" customWidth="1"/>
    <col min="11527" max="11527" width="13" style="262" customWidth="1"/>
    <col min="11528" max="11528" width="3.09765625" style="262" customWidth="1"/>
    <col min="11529" max="11775" width="8.8984375" style="262"/>
    <col min="11776" max="11776" width="3.296875" style="262" customWidth="1"/>
    <col min="11777" max="11777" width="30.3984375" style="262" customWidth="1"/>
    <col min="11778" max="11778" width="41.3984375" style="262" bestFit="1" customWidth="1"/>
    <col min="11779" max="11779" width="15.3984375" style="262" bestFit="1" customWidth="1"/>
    <col min="11780" max="11780" width="14.09765625" style="262" customWidth="1"/>
    <col min="11781" max="11781" width="15.69921875" style="262" customWidth="1"/>
    <col min="11782" max="11782" width="10.69921875" style="262" customWidth="1"/>
    <col min="11783" max="11783" width="13" style="262" customWidth="1"/>
    <col min="11784" max="11784" width="3.09765625" style="262" customWidth="1"/>
    <col min="11785" max="12031" width="8.8984375" style="262"/>
    <col min="12032" max="12032" width="3.296875" style="262" customWidth="1"/>
    <col min="12033" max="12033" width="30.3984375" style="262" customWidth="1"/>
    <col min="12034" max="12034" width="41.3984375" style="262" bestFit="1" customWidth="1"/>
    <col min="12035" max="12035" width="15.3984375" style="262" bestFit="1" customWidth="1"/>
    <col min="12036" max="12036" width="14.09765625" style="262" customWidth="1"/>
    <col min="12037" max="12037" width="15.69921875" style="262" customWidth="1"/>
    <col min="12038" max="12038" width="10.69921875" style="262" customWidth="1"/>
    <col min="12039" max="12039" width="13" style="262" customWidth="1"/>
    <col min="12040" max="12040" width="3.09765625" style="262" customWidth="1"/>
    <col min="12041" max="12287" width="8.8984375" style="262"/>
    <col min="12288" max="12288" width="3.296875" style="262" customWidth="1"/>
    <col min="12289" max="12289" width="30.3984375" style="262" customWidth="1"/>
    <col min="12290" max="12290" width="41.3984375" style="262" bestFit="1" customWidth="1"/>
    <col min="12291" max="12291" width="15.3984375" style="262" bestFit="1" customWidth="1"/>
    <col min="12292" max="12292" width="14.09765625" style="262" customWidth="1"/>
    <col min="12293" max="12293" width="15.69921875" style="262" customWidth="1"/>
    <col min="12294" max="12294" width="10.69921875" style="262" customWidth="1"/>
    <col min="12295" max="12295" width="13" style="262" customWidth="1"/>
    <col min="12296" max="12296" width="3.09765625" style="262" customWidth="1"/>
    <col min="12297" max="12543" width="8.8984375" style="262"/>
    <col min="12544" max="12544" width="3.296875" style="262" customWidth="1"/>
    <col min="12545" max="12545" width="30.3984375" style="262" customWidth="1"/>
    <col min="12546" max="12546" width="41.3984375" style="262" bestFit="1" customWidth="1"/>
    <col min="12547" max="12547" width="15.3984375" style="262" bestFit="1" customWidth="1"/>
    <col min="12548" max="12548" width="14.09765625" style="262" customWidth="1"/>
    <col min="12549" max="12549" width="15.69921875" style="262" customWidth="1"/>
    <col min="12550" max="12550" width="10.69921875" style="262" customWidth="1"/>
    <col min="12551" max="12551" width="13" style="262" customWidth="1"/>
    <col min="12552" max="12552" width="3.09765625" style="262" customWidth="1"/>
    <col min="12553" max="12799" width="8.8984375" style="262"/>
    <col min="12800" max="12800" width="3.296875" style="262" customWidth="1"/>
    <col min="12801" max="12801" width="30.3984375" style="262" customWidth="1"/>
    <col min="12802" max="12802" width="41.3984375" style="262" bestFit="1" customWidth="1"/>
    <col min="12803" max="12803" width="15.3984375" style="262" bestFit="1" customWidth="1"/>
    <col min="12804" max="12804" width="14.09765625" style="262" customWidth="1"/>
    <col min="12805" max="12805" width="15.69921875" style="262" customWidth="1"/>
    <col min="12806" max="12806" width="10.69921875" style="262" customWidth="1"/>
    <col min="12807" max="12807" width="13" style="262" customWidth="1"/>
    <col min="12808" max="12808" width="3.09765625" style="262" customWidth="1"/>
    <col min="12809" max="13055" width="8.8984375" style="262"/>
    <col min="13056" max="13056" width="3.296875" style="262" customWidth="1"/>
    <col min="13057" max="13057" width="30.3984375" style="262" customWidth="1"/>
    <col min="13058" max="13058" width="41.3984375" style="262" bestFit="1" customWidth="1"/>
    <col min="13059" max="13059" width="15.3984375" style="262" bestFit="1" customWidth="1"/>
    <col min="13060" max="13060" width="14.09765625" style="262" customWidth="1"/>
    <col min="13061" max="13061" width="15.69921875" style="262" customWidth="1"/>
    <col min="13062" max="13062" width="10.69921875" style="262" customWidth="1"/>
    <col min="13063" max="13063" width="13" style="262" customWidth="1"/>
    <col min="13064" max="13064" width="3.09765625" style="262" customWidth="1"/>
    <col min="13065" max="13311" width="8.8984375" style="262"/>
    <col min="13312" max="13312" width="3.296875" style="262" customWidth="1"/>
    <col min="13313" max="13313" width="30.3984375" style="262" customWidth="1"/>
    <col min="13314" max="13314" width="41.3984375" style="262" bestFit="1" customWidth="1"/>
    <col min="13315" max="13315" width="15.3984375" style="262" bestFit="1" customWidth="1"/>
    <col min="13316" max="13316" width="14.09765625" style="262" customWidth="1"/>
    <col min="13317" max="13317" width="15.69921875" style="262" customWidth="1"/>
    <col min="13318" max="13318" width="10.69921875" style="262" customWidth="1"/>
    <col min="13319" max="13319" width="13" style="262" customWidth="1"/>
    <col min="13320" max="13320" width="3.09765625" style="262" customWidth="1"/>
    <col min="13321" max="13567" width="8.8984375" style="262"/>
    <col min="13568" max="13568" width="3.296875" style="262" customWidth="1"/>
    <col min="13569" max="13569" width="30.3984375" style="262" customWidth="1"/>
    <col min="13570" max="13570" width="41.3984375" style="262" bestFit="1" customWidth="1"/>
    <col min="13571" max="13571" width="15.3984375" style="262" bestFit="1" customWidth="1"/>
    <col min="13572" max="13572" width="14.09765625" style="262" customWidth="1"/>
    <col min="13573" max="13573" width="15.69921875" style="262" customWidth="1"/>
    <col min="13574" max="13574" width="10.69921875" style="262" customWidth="1"/>
    <col min="13575" max="13575" width="13" style="262" customWidth="1"/>
    <col min="13576" max="13576" width="3.09765625" style="262" customWidth="1"/>
    <col min="13577" max="13823" width="8.8984375" style="262"/>
    <col min="13824" max="13824" width="3.296875" style="262" customWidth="1"/>
    <col min="13825" max="13825" width="30.3984375" style="262" customWidth="1"/>
    <col min="13826" max="13826" width="41.3984375" style="262" bestFit="1" customWidth="1"/>
    <col min="13827" max="13827" width="15.3984375" style="262" bestFit="1" customWidth="1"/>
    <col min="13828" max="13828" width="14.09765625" style="262" customWidth="1"/>
    <col min="13829" max="13829" width="15.69921875" style="262" customWidth="1"/>
    <col min="13830" max="13830" width="10.69921875" style="262" customWidth="1"/>
    <col min="13831" max="13831" width="13" style="262" customWidth="1"/>
    <col min="13832" max="13832" width="3.09765625" style="262" customWidth="1"/>
    <col min="13833" max="14079" width="8.8984375" style="262"/>
    <col min="14080" max="14080" width="3.296875" style="262" customWidth="1"/>
    <col min="14081" max="14081" width="30.3984375" style="262" customWidth="1"/>
    <col min="14082" max="14082" width="41.3984375" style="262" bestFit="1" customWidth="1"/>
    <col min="14083" max="14083" width="15.3984375" style="262" bestFit="1" customWidth="1"/>
    <col min="14084" max="14084" width="14.09765625" style="262" customWidth="1"/>
    <col min="14085" max="14085" width="15.69921875" style="262" customWidth="1"/>
    <col min="14086" max="14086" width="10.69921875" style="262" customWidth="1"/>
    <col min="14087" max="14087" width="13" style="262" customWidth="1"/>
    <col min="14088" max="14088" width="3.09765625" style="262" customWidth="1"/>
    <col min="14089" max="14335" width="8.8984375" style="262"/>
    <col min="14336" max="14336" width="3.296875" style="262" customWidth="1"/>
    <col min="14337" max="14337" width="30.3984375" style="262" customWidth="1"/>
    <col min="14338" max="14338" width="41.3984375" style="262" bestFit="1" customWidth="1"/>
    <col min="14339" max="14339" width="15.3984375" style="262" bestFit="1" customWidth="1"/>
    <col min="14340" max="14340" width="14.09765625" style="262" customWidth="1"/>
    <col min="14341" max="14341" width="15.69921875" style="262" customWidth="1"/>
    <col min="14342" max="14342" width="10.69921875" style="262" customWidth="1"/>
    <col min="14343" max="14343" width="13" style="262" customWidth="1"/>
    <col min="14344" max="14344" width="3.09765625" style="262" customWidth="1"/>
    <col min="14345" max="14591" width="8.8984375" style="262"/>
    <col min="14592" max="14592" width="3.296875" style="262" customWidth="1"/>
    <col min="14593" max="14593" width="30.3984375" style="262" customWidth="1"/>
    <col min="14594" max="14594" width="41.3984375" style="262" bestFit="1" customWidth="1"/>
    <col min="14595" max="14595" width="15.3984375" style="262" bestFit="1" customWidth="1"/>
    <col min="14596" max="14596" width="14.09765625" style="262" customWidth="1"/>
    <col min="14597" max="14597" width="15.69921875" style="262" customWidth="1"/>
    <col min="14598" max="14598" width="10.69921875" style="262" customWidth="1"/>
    <col min="14599" max="14599" width="13" style="262" customWidth="1"/>
    <col min="14600" max="14600" width="3.09765625" style="262" customWidth="1"/>
    <col min="14601" max="14847" width="8.8984375" style="262"/>
    <col min="14848" max="14848" width="3.296875" style="262" customWidth="1"/>
    <col min="14849" max="14849" width="30.3984375" style="262" customWidth="1"/>
    <col min="14850" max="14850" width="41.3984375" style="262" bestFit="1" customWidth="1"/>
    <col min="14851" max="14851" width="15.3984375" style="262" bestFit="1" customWidth="1"/>
    <col min="14852" max="14852" width="14.09765625" style="262" customWidth="1"/>
    <col min="14853" max="14853" width="15.69921875" style="262" customWidth="1"/>
    <col min="14854" max="14854" width="10.69921875" style="262" customWidth="1"/>
    <col min="14855" max="14855" width="13" style="262" customWidth="1"/>
    <col min="14856" max="14856" width="3.09765625" style="262" customWidth="1"/>
    <col min="14857" max="15103" width="8.8984375" style="262"/>
    <col min="15104" max="15104" width="3.296875" style="262" customWidth="1"/>
    <col min="15105" max="15105" width="30.3984375" style="262" customWidth="1"/>
    <col min="15106" max="15106" width="41.3984375" style="262" bestFit="1" customWidth="1"/>
    <col min="15107" max="15107" width="15.3984375" style="262" bestFit="1" customWidth="1"/>
    <col min="15108" max="15108" width="14.09765625" style="262" customWidth="1"/>
    <col min="15109" max="15109" width="15.69921875" style="262" customWidth="1"/>
    <col min="15110" max="15110" width="10.69921875" style="262" customWidth="1"/>
    <col min="15111" max="15111" width="13" style="262" customWidth="1"/>
    <col min="15112" max="15112" width="3.09765625" style="262" customWidth="1"/>
    <col min="15113" max="15359" width="8.8984375" style="262"/>
    <col min="15360" max="15360" width="3.296875" style="262" customWidth="1"/>
    <col min="15361" max="15361" width="30.3984375" style="262" customWidth="1"/>
    <col min="15362" max="15362" width="41.3984375" style="262" bestFit="1" customWidth="1"/>
    <col min="15363" max="15363" width="15.3984375" style="262" bestFit="1" customWidth="1"/>
    <col min="15364" max="15364" width="14.09765625" style="262" customWidth="1"/>
    <col min="15365" max="15365" width="15.69921875" style="262" customWidth="1"/>
    <col min="15366" max="15366" width="10.69921875" style="262" customWidth="1"/>
    <col min="15367" max="15367" width="13" style="262" customWidth="1"/>
    <col min="15368" max="15368" width="3.09765625" style="262" customWidth="1"/>
    <col min="15369" max="15615" width="8.8984375" style="262"/>
    <col min="15616" max="15616" width="3.296875" style="262" customWidth="1"/>
    <col min="15617" max="15617" width="30.3984375" style="262" customWidth="1"/>
    <col min="15618" max="15618" width="41.3984375" style="262" bestFit="1" customWidth="1"/>
    <col min="15619" max="15619" width="15.3984375" style="262" bestFit="1" customWidth="1"/>
    <col min="15620" max="15620" width="14.09765625" style="262" customWidth="1"/>
    <col min="15621" max="15621" width="15.69921875" style="262" customWidth="1"/>
    <col min="15622" max="15622" width="10.69921875" style="262" customWidth="1"/>
    <col min="15623" max="15623" width="13" style="262" customWidth="1"/>
    <col min="15624" max="15624" width="3.09765625" style="262" customWidth="1"/>
    <col min="15625" max="15871" width="8.8984375" style="262"/>
    <col min="15872" max="15872" width="3.296875" style="262" customWidth="1"/>
    <col min="15873" max="15873" width="30.3984375" style="262" customWidth="1"/>
    <col min="15874" max="15874" width="41.3984375" style="262" bestFit="1" customWidth="1"/>
    <col min="15875" max="15875" width="15.3984375" style="262" bestFit="1" customWidth="1"/>
    <col min="15876" max="15876" width="14.09765625" style="262" customWidth="1"/>
    <col min="15877" max="15877" width="15.69921875" style="262" customWidth="1"/>
    <col min="15878" max="15878" width="10.69921875" style="262" customWidth="1"/>
    <col min="15879" max="15879" width="13" style="262" customWidth="1"/>
    <col min="15880" max="15880" width="3.09765625" style="262" customWidth="1"/>
    <col min="15881" max="16127" width="8.8984375" style="262"/>
    <col min="16128" max="16128" width="3.296875" style="262" customWidth="1"/>
    <col min="16129" max="16129" width="30.3984375" style="262" customWidth="1"/>
    <col min="16130" max="16130" width="41.3984375" style="262" bestFit="1" customWidth="1"/>
    <col min="16131" max="16131" width="15.3984375" style="262" bestFit="1" customWidth="1"/>
    <col min="16132" max="16132" width="14.09765625" style="262" customWidth="1"/>
    <col min="16133" max="16133" width="15.69921875" style="262" customWidth="1"/>
    <col min="16134" max="16134" width="10.69921875" style="262" customWidth="1"/>
    <col min="16135" max="16135" width="13" style="262" customWidth="1"/>
    <col min="16136" max="16136" width="3.09765625" style="262" customWidth="1"/>
    <col min="16137" max="16384" width="8.8984375" style="262"/>
  </cols>
  <sheetData>
    <row r="1" spans="1:9" x14ac:dyDescent="0.35">
      <c r="A1" s="505" t="s">
        <v>200</v>
      </c>
      <c r="B1" s="505"/>
      <c r="C1" s="505"/>
      <c r="D1" s="505"/>
      <c r="E1" s="505"/>
      <c r="F1" s="505"/>
    </row>
    <row r="2" spans="1:9" ht="15.7" customHeight="1" x14ac:dyDescent="0.35">
      <c r="B2" s="264">
        <v>43586</v>
      </c>
    </row>
    <row r="3" spans="1:9" ht="15.7" customHeight="1" x14ac:dyDescent="0.35">
      <c r="B3" s="408" t="s">
        <v>1690</v>
      </c>
    </row>
    <row r="4" spans="1:9" x14ac:dyDescent="0.35">
      <c r="A4" s="380"/>
      <c r="C4" s="268" t="s">
        <v>201</v>
      </c>
      <c r="D4" s="268" t="s">
        <v>202</v>
      </c>
      <c r="E4" s="268" t="s">
        <v>203</v>
      </c>
      <c r="F4" s="379" t="s">
        <v>435</v>
      </c>
    </row>
    <row r="5" spans="1:9" x14ac:dyDescent="0.35">
      <c r="C5" s="394"/>
      <c r="D5" s="394"/>
      <c r="E5" s="394"/>
    </row>
    <row r="6" spans="1:9" x14ac:dyDescent="0.35">
      <c r="A6" s="380" t="s">
        <v>1273</v>
      </c>
      <c r="C6" s="395"/>
      <c r="D6" s="395"/>
      <c r="E6" s="395"/>
    </row>
    <row r="7" spans="1:9" x14ac:dyDescent="0.35">
      <c r="A7" s="381" t="s">
        <v>620</v>
      </c>
      <c r="B7" s="262" t="s">
        <v>1686</v>
      </c>
      <c r="C7" s="395">
        <v>115.06</v>
      </c>
      <c r="D7" s="395">
        <v>23.01</v>
      </c>
      <c r="E7" s="395">
        <v>138.07</v>
      </c>
      <c r="F7" s="266">
        <v>108990</v>
      </c>
      <c r="H7" s="262" t="s">
        <v>10</v>
      </c>
    </row>
    <row r="8" spans="1:9" x14ac:dyDescent="0.35">
      <c r="A8" s="381" t="s">
        <v>1687</v>
      </c>
      <c r="B8" s="262" t="s">
        <v>1688</v>
      </c>
      <c r="C8" s="274">
        <v>210</v>
      </c>
      <c r="D8" s="274">
        <v>42</v>
      </c>
      <c r="E8" s="274">
        <v>252</v>
      </c>
      <c r="F8" s="266">
        <v>108991</v>
      </c>
    </row>
    <row r="9" spans="1:9" x14ac:dyDescent="0.35">
      <c r="A9" s="283"/>
      <c r="B9" s="284"/>
      <c r="C9" s="289">
        <f>SUM(C7:C8)</f>
        <v>325.06</v>
      </c>
      <c r="D9" s="289">
        <f>SUM(D7:D8)</f>
        <v>65.010000000000005</v>
      </c>
      <c r="E9" s="289">
        <f>SUM(E7:E8)</f>
        <v>390.07</v>
      </c>
      <c r="F9" s="285"/>
    </row>
    <row r="10" spans="1:9" x14ac:dyDescent="0.35">
      <c r="A10" s="283"/>
      <c r="B10" s="284"/>
      <c r="C10" s="394"/>
      <c r="D10" s="394"/>
      <c r="E10" s="394"/>
      <c r="F10" s="285"/>
      <c r="G10" s="273"/>
      <c r="I10" s="279"/>
    </row>
    <row r="11" spans="1:9" x14ac:dyDescent="0.35">
      <c r="A11" s="288"/>
      <c r="B11" s="283"/>
      <c r="C11" s="394"/>
      <c r="D11" s="394"/>
      <c r="E11" s="394"/>
      <c r="I11" s="279"/>
    </row>
    <row r="12" spans="1:9" x14ac:dyDescent="0.35">
      <c r="A12" s="380" t="s">
        <v>1283</v>
      </c>
      <c r="C12" s="394"/>
      <c r="D12" s="394"/>
      <c r="E12" s="394"/>
      <c r="I12" s="279"/>
    </row>
    <row r="13" spans="1:9" x14ac:dyDescent="0.35">
      <c r="A13" s="381" t="s">
        <v>1691</v>
      </c>
      <c r="B13" s="294" t="s">
        <v>1689</v>
      </c>
      <c r="C13" s="394">
        <v>91.2</v>
      </c>
      <c r="D13" s="394"/>
      <c r="E13" s="394">
        <v>91.2</v>
      </c>
      <c r="F13" s="266">
        <v>108985</v>
      </c>
    </row>
    <row r="14" spans="1:9" x14ac:dyDescent="0.35">
      <c r="A14" s="381" t="s">
        <v>1691</v>
      </c>
      <c r="B14" s="294" t="s">
        <v>1689</v>
      </c>
      <c r="C14" s="394">
        <v>38.4</v>
      </c>
      <c r="D14" s="394"/>
      <c r="E14" s="394">
        <v>38.4</v>
      </c>
      <c r="F14" s="266">
        <v>108986</v>
      </c>
    </row>
    <row r="15" spans="1:9" x14ac:dyDescent="0.35">
      <c r="A15" s="381" t="s">
        <v>1691</v>
      </c>
      <c r="B15" s="294" t="s">
        <v>1689</v>
      </c>
      <c r="C15" s="394">
        <v>38.4</v>
      </c>
      <c r="D15" s="394"/>
      <c r="E15" s="394">
        <v>38.4</v>
      </c>
      <c r="F15" s="266">
        <v>108987</v>
      </c>
    </row>
    <row r="16" spans="1:9" x14ac:dyDescent="0.35">
      <c r="C16" s="289">
        <f>SUM(C13:C15)</f>
        <v>168</v>
      </c>
      <c r="D16" s="289">
        <f>SUM(D13:D15)</f>
        <v>0</v>
      </c>
      <c r="E16" s="289">
        <f>SUM(E13:E15)</f>
        <v>168</v>
      </c>
    </row>
    <row r="17" spans="1:18" x14ac:dyDescent="0.35">
      <c r="C17" s="394"/>
      <c r="D17" s="394"/>
      <c r="E17" s="394"/>
    </row>
    <row r="18" spans="1:18" x14ac:dyDescent="0.35">
      <c r="C18" s="394"/>
      <c r="D18" s="394"/>
      <c r="E18" s="394"/>
      <c r="G18" s="273"/>
    </row>
    <row r="19" spans="1:18" x14ac:dyDescent="0.35">
      <c r="A19" s="380" t="s">
        <v>1296</v>
      </c>
      <c r="C19" s="394"/>
      <c r="D19" s="394"/>
      <c r="E19" s="403"/>
      <c r="F19" s="299"/>
      <c r="G19" s="273"/>
    </row>
    <row r="20" spans="1:18" x14ac:dyDescent="0.35">
      <c r="A20" s="297" t="s">
        <v>90</v>
      </c>
      <c r="B20" s="298" t="s">
        <v>524</v>
      </c>
      <c r="C20" s="403">
        <v>14406.65</v>
      </c>
      <c r="D20" s="403"/>
      <c r="E20" s="403">
        <v>14406.65</v>
      </c>
      <c r="F20" s="299" t="s">
        <v>92</v>
      </c>
    </row>
    <row r="21" spans="1:18" x14ac:dyDescent="0.35">
      <c r="A21" s="297" t="s">
        <v>93</v>
      </c>
      <c r="B21" s="298" t="s">
        <v>525</v>
      </c>
      <c r="C21" s="403">
        <v>4712.88</v>
      </c>
      <c r="D21" s="403"/>
      <c r="E21" s="405">
        <v>4712.88</v>
      </c>
      <c r="F21" s="299">
        <v>108989</v>
      </c>
    </row>
    <row r="22" spans="1:18" x14ac:dyDescent="0.35">
      <c r="A22" s="297" t="s">
        <v>95</v>
      </c>
      <c r="B22" s="298" t="s">
        <v>526</v>
      </c>
      <c r="C22" s="403">
        <v>5123.37</v>
      </c>
      <c r="D22" s="403"/>
      <c r="E22" s="394">
        <v>5123.37</v>
      </c>
      <c r="F22" s="266">
        <v>108988</v>
      </c>
    </row>
    <row r="23" spans="1:18" x14ac:dyDescent="0.35">
      <c r="C23" s="289">
        <f>SUM(C20:C22)</f>
        <v>24242.899999999998</v>
      </c>
      <c r="D23" s="289">
        <v>0</v>
      </c>
      <c r="E23" s="289">
        <f>SUM(E20:E22)</f>
        <v>24242.899999999998</v>
      </c>
    </row>
    <row r="24" spans="1:18" x14ac:dyDescent="0.35">
      <c r="C24" s="401"/>
      <c r="D24" s="401"/>
      <c r="E24" s="401"/>
    </row>
    <row r="25" spans="1:18" x14ac:dyDescent="0.35">
      <c r="B25" s="301" t="s">
        <v>75</v>
      </c>
      <c r="C25" s="289">
        <f>SUM(C9+C16+C23+C98)</f>
        <v>24735.96</v>
      </c>
      <c r="D25" s="289">
        <f>SUM(D9+D16+D23+D98)</f>
        <v>65.010000000000005</v>
      </c>
      <c r="E25" s="289">
        <f>SUM(E9+E16+E23+E98)</f>
        <v>24800.969999999998</v>
      </c>
    </row>
    <row r="26" spans="1:18" x14ac:dyDescent="0.35">
      <c r="B26" s="302"/>
      <c r="C26" s="394"/>
      <c r="D26" s="394"/>
      <c r="E26" s="394"/>
    </row>
    <row r="30" spans="1:18" x14ac:dyDescent="0.35">
      <c r="I30" s="297"/>
      <c r="R30" s="283"/>
    </row>
    <row r="31" spans="1:18" x14ac:dyDescent="0.35">
      <c r="I31" s="297"/>
    </row>
    <row r="32" spans="1:18" x14ac:dyDescent="0.35">
      <c r="I32" s="297"/>
    </row>
    <row r="33" spans="1:9" s="297" customFormat="1" x14ac:dyDescent="0.35">
      <c r="A33" s="262"/>
      <c r="B33" s="262"/>
      <c r="C33" s="393"/>
      <c r="D33" s="393"/>
      <c r="E33" s="393"/>
      <c r="F33" s="266"/>
      <c r="G33" s="263"/>
      <c r="H33" s="262"/>
      <c r="I33" s="262"/>
    </row>
    <row r="34" spans="1:9" s="297" customFormat="1" x14ac:dyDescent="0.35">
      <c r="A34" s="262"/>
      <c r="B34" s="262"/>
      <c r="C34" s="393"/>
      <c r="D34" s="393"/>
      <c r="E34" s="393"/>
      <c r="F34" s="266"/>
      <c r="G34" s="263"/>
      <c r="H34" s="262"/>
      <c r="I34" s="262"/>
    </row>
    <row r="35" spans="1:9" s="297" customFormat="1" x14ac:dyDescent="0.35">
      <c r="A35" s="262"/>
      <c r="B35" s="262"/>
      <c r="C35" s="393"/>
      <c r="D35" s="393"/>
      <c r="E35" s="393"/>
      <c r="F35" s="266"/>
      <c r="G35" s="263"/>
      <c r="H35" s="262"/>
      <c r="I35" s="262"/>
    </row>
  </sheetData>
  <mergeCells count="1">
    <mergeCell ref="A1:F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73" sqref="B73"/>
    </sheetView>
  </sheetViews>
  <sheetFormatPr defaultColWidth="8.8984375" defaultRowHeight="13.85" x14ac:dyDescent="0.25"/>
  <cols>
    <col min="1" max="1" width="38.09765625" style="112" customWidth="1"/>
    <col min="2" max="2" width="40.8984375" style="112" customWidth="1"/>
    <col min="3" max="3" width="15.3984375" style="409" customWidth="1"/>
    <col min="4" max="4" width="14.09765625" style="409" customWidth="1"/>
    <col min="5" max="5" width="15.69921875" style="409" customWidth="1"/>
    <col min="6" max="6" width="10.69921875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8.09765625" style="112" customWidth="1"/>
    <col min="258" max="258" width="40.8984375" style="112" customWidth="1"/>
    <col min="259" max="259" width="15.3984375" style="112" customWidth="1"/>
    <col min="260" max="260" width="14.09765625" style="112" customWidth="1"/>
    <col min="261" max="261" width="15.69921875" style="112" customWidth="1"/>
    <col min="262" max="262" width="10.69921875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8.09765625" style="112" customWidth="1"/>
    <col min="514" max="514" width="40.8984375" style="112" customWidth="1"/>
    <col min="515" max="515" width="15.3984375" style="112" customWidth="1"/>
    <col min="516" max="516" width="14.09765625" style="112" customWidth="1"/>
    <col min="517" max="517" width="15.69921875" style="112" customWidth="1"/>
    <col min="518" max="518" width="10.69921875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8.09765625" style="112" customWidth="1"/>
    <col min="770" max="770" width="40.8984375" style="112" customWidth="1"/>
    <col min="771" max="771" width="15.3984375" style="112" customWidth="1"/>
    <col min="772" max="772" width="14.09765625" style="112" customWidth="1"/>
    <col min="773" max="773" width="15.69921875" style="112" customWidth="1"/>
    <col min="774" max="774" width="10.69921875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8.09765625" style="112" customWidth="1"/>
    <col min="1026" max="1026" width="40.8984375" style="112" customWidth="1"/>
    <col min="1027" max="1027" width="15.3984375" style="112" customWidth="1"/>
    <col min="1028" max="1028" width="14.09765625" style="112" customWidth="1"/>
    <col min="1029" max="1029" width="15.69921875" style="112" customWidth="1"/>
    <col min="1030" max="1030" width="10.69921875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8.09765625" style="112" customWidth="1"/>
    <col min="1282" max="1282" width="40.8984375" style="112" customWidth="1"/>
    <col min="1283" max="1283" width="15.3984375" style="112" customWidth="1"/>
    <col min="1284" max="1284" width="14.09765625" style="112" customWidth="1"/>
    <col min="1285" max="1285" width="15.69921875" style="112" customWidth="1"/>
    <col min="1286" max="1286" width="10.69921875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8.09765625" style="112" customWidth="1"/>
    <col min="1538" max="1538" width="40.8984375" style="112" customWidth="1"/>
    <col min="1539" max="1539" width="15.3984375" style="112" customWidth="1"/>
    <col min="1540" max="1540" width="14.09765625" style="112" customWidth="1"/>
    <col min="1541" max="1541" width="15.69921875" style="112" customWidth="1"/>
    <col min="1542" max="1542" width="10.69921875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8.09765625" style="112" customWidth="1"/>
    <col min="1794" max="1794" width="40.8984375" style="112" customWidth="1"/>
    <col min="1795" max="1795" width="15.3984375" style="112" customWidth="1"/>
    <col min="1796" max="1796" width="14.09765625" style="112" customWidth="1"/>
    <col min="1797" max="1797" width="15.69921875" style="112" customWidth="1"/>
    <col min="1798" max="1798" width="10.69921875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8.09765625" style="112" customWidth="1"/>
    <col min="2050" max="2050" width="40.8984375" style="112" customWidth="1"/>
    <col min="2051" max="2051" width="15.3984375" style="112" customWidth="1"/>
    <col min="2052" max="2052" width="14.09765625" style="112" customWidth="1"/>
    <col min="2053" max="2053" width="15.69921875" style="112" customWidth="1"/>
    <col min="2054" max="2054" width="10.69921875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8.09765625" style="112" customWidth="1"/>
    <col min="2306" max="2306" width="40.8984375" style="112" customWidth="1"/>
    <col min="2307" max="2307" width="15.3984375" style="112" customWidth="1"/>
    <col min="2308" max="2308" width="14.09765625" style="112" customWidth="1"/>
    <col min="2309" max="2309" width="15.69921875" style="112" customWidth="1"/>
    <col min="2310" max="2310" width="10.69921875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8.09765625" style="112" customWidth="1"/>
    <col min="2562" max="2562" width="40.8984375" style="112" customWidth="1"/>
    <col min="2563" max="2563" width="15.3984375" style="112" customWidth="1"/>
    <col min="2564" max="2564" width="14.09765625" style="112" customWidth="1"/>
    <col min="2565" max="2565" width="15.69921875" style="112" customWidth="1"/>
    <col min="2566" max="2566" width="10.69921875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8.09765625" style="112" customWidth="1"/>
    <col min="2818" max="2818" width="40.8984375" style="112" customWidth="1"/>
    <col min="2819" max="2819" width="15.3984375" style="112" customWidth="1"/>
    <col min="2820" max="2820" width="14.09765625" style="112" customWidth="1"/>
    <col min="2821" max="2821" width="15.69921875" style="112" customWidth="1"/>
    <col min="2822" max="2822" width="10.69921875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8.09765625" style="112" customWidth="1"/>
    <col min="3074" max="3074" width="40.8984375" style="112" customWidth="1"/>
    <col min="3075" max="3075" width="15.3984375" style="112" customWidth="1"/>
    <col min="3076" max="3076" width="14.09765625" style="112" customWidth="1"/>
    <col min="3077" max="3077" width="15.69921875" style="112" customWidth="1"/>
    <col min="3078" max="3078" width="10.69921875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8.09765625" style="112" customWidth="1"/>
    <col min="3330" max="3330" width="40.8984375" style="112" customWidth="1"/>
    <col min="3331" max="3331" width="15.3984375" style="112" customWidth="1"/>
    <col min="3332" max="3332" width="14.09765625" style="112" customWidth="1"/>
    <col min="3333" max="3333" width="15.69921875" style="112" customWidth="1"/>
    <col min="3334" max="3334" width="10.69921875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8.09765625" style="112" customWidth="1"/>
    <col min="3586" max="3586" width="40.8984375" style="112" customWidth="1"/>
    <col min="3587" max="3587" width="15.3984375" style="112" customWidth="1"/>
    <col min="3588" max="3588" width="14.09765625" style="112" customWidth="1"/>
    <col min="3589" max="3589" width="15.69921875" style="112" customWidth="1"/>
    <col min="3590" max="3590" width="10.69921875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8.09765625" style="112" customWidth="1"/>
    <col min="3842" max="3842" width="40.8984375" style="112" customWidth="1"/>
    <col min="3843" max="3843" width="15.3984375" style="112" customWidth="1"/>
    <col min="3844" max="3844" width="14.09765625" style="112" customWidth="1"/>
    <col min="3845" max="3845" width="15.69921875" style="112" customWidth="1"/>
    <col min="3846" max="3846" width="10.69921875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8.09765625" style="112" customWidth="1"/>
    <col min="4098" max="4098" width="40.8984375" style="112" customWidth="1"/>
    <col min="4099" max="4099" width="15.3984375" style="112" customWidth="1"/>
    <col min="4100" max="4100" width="14.09765625" style="112" customWidth="1"/>
    <col min="4101" max="4101" width="15.69921875" style="112" customWidth="1"/>
    <col min="4102" max="4102" width="10.69921875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8.09765625" style="112" customWidth="1"/>
    <col min="4354" max="4354" width="40.8984375" style="112" customWidth="1"/>
    <col min="4355" max="4355" width="15.3984375" style="112" customWidth="1"/>
    <col min="4356" max="4356" width="14.09765625" style="112" customWidth="1"/>
    <col min="4357" max="4357" width="15.69921875" style="112" customWidth="1"/>
    <col min="4358" max="4358" width="10.69921875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8.09765625" style="112" customWidth="1"/>
    <col min="4610" max="4610" width="40.8984375" style="112" customWidth="1"/>
    <col min="4611" max="4611" width="15.3984375" style="112" customWidth="1"/>
    <col min="4612" max="4612" width="14.09765625" style="112" customWidth="1"/>
    <col min="4613" max="4613" width="15.69921875" style="112" customWidth="1"/>
    <col min="4614" max="4614" width="10.69921875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8.09765625" style="112" customWidth="1"/>
    <col min="4866" max="4866" width="40.8984375" style="112" customWidth="1"/>
    <col min="4867" max="4867" width="15.3984375" style="112" customWidth="1"/>
    <col min="4868" max="4868" width="14.09765625" style="112" customWidth="1"/>
    <col min="4869" max="4869" width="15.69921875" style="112" customWidth="1"/>
    <col min="4870" max="4870" width="10.69921875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8.09765625" style="112" customWidth="1"/>
    <col min="5122" max="5122" width="40.8984375" style="112" customWidth="1"/>
    <col min="5123" max="5123" width="15.3984375" style="112" customWidth="1"/>
    <col min="5124" max="5124" width="14.09765625" style="112" customWidth="1"/>
    <col min="5125" max="5125" width="15.69921875" style="112" customWidth="1"/>
    <col min="5126" max="5126" width="10.69921875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8.09765625" style="112" customWidth="1"/>
    <col min="5378" max="5378" width="40.8984375" style="112" customWidth="1"/>
    <col min="5379" max="5379" width="15.3984375" style="112" customWidth="1"/>
    <col min="5380" max="5380" width="14.09765625" style="112" customWidth="1"/>
    <col min="5381" max="5381" width="15.69921875" style="112" customWidth="1"/>
    <col min="5382" max="5382" width="10.69921875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8.09765625" style="112" customWidth="1"/>
    <col min="5634" max="5634" width="40.8984375" style="112" customWidth="1"/>
    <col min="5635" max="5635" width="15.3984375" style="112" customWidth="1"/>
    <col min="5636" max="5636" width="14.09765625" style="112" customWidth="1"/>
    <col min="5637" max="5637" width="15.69921875" style="112" customWidth="1"/>
    <col min="5638" max="5638" width="10.69921875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8.09765625" style="112" customWidth="1"/>
    <col min="5890" max="5890" width="40.8984375" style="112" customWidth="1"/>
    <col min="5891" max="5891" width="15.3984375" style="112" customWidth="1"/>
    <col min="5892" max="5892" width="14.09765625" style="112" customWidth="1"/>
    <col min="5893" max="5893" width="15.69921875" style="112" customWidth="1"/>
    <col min="5894" max="5894" width="10.69921875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8.09765625" style="112" customWidth="1"/>
    <col min="6146" max="6146" width="40.8984375" style="112" customWidth="1"/>
    <col min="6147" max="6147" width="15.3984375" style="112" customWidth="1"/>
    <col min="6148" max="6148" width="14.09765625" style="112" customWidth="1"/>
    <col min="6149" max="6149" width="15.69921875" style="112" customWidth="1"/>
    <col min="6150" max="6150" width="10.69921875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8.09765625" style="112" customWidth="1"/>
    <col min="6402" max="6402" width="40.8984375" style="112" customWidth="1"/>
    <col min="6403" max="6403" width="15.3984375" style="112" customWidth="1"/>
    <col min="6404" max="6404" width="14.09765625" style="112" customWidth="1"/>
    <col min="6405" max="6405" width="15.69921875" style="112" customWidth="1"/>
    <col min="6406" max="6406" width="10.69921875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8.09765625" style="112" customWidth="1"/>
    <col min="6658" max="6658" width="40.8984375" style="112" customWidth="1"/>
    <col min="6659" max="6659" width="15.3984375" style="112" customWidth="1"/>
    <col min="6660" max="6660" width="14.09765625" style="112" customWidth="1"/>
    <col min="6661" max="6661" width="15.69921875" style="112" customWidth="1"/>
    <col min="6662" max="6662" width="10.69921875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8.09765625" style="112" customWidth="1"/>
    <col min="6914" max="6914" width="40.8984375" style="112" customWidth="1"/>
    <col min="6915" max="6915" width="15.3984375" style="112" customWidth="1"/>
    <col min="6916" max="6916" width="14.09765625" style="112" customWidth="1"/>
    <col min="6917" max="6917" width="15.69921875" style="112" customWidth="1"/>
    <col min="6918" max="6918" width="10.69921875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8.09765625" style="112" customWidth="1"/>
    <col min="7170" max="7170" width="40.8984375" style="112" customWidth="1"/>
    <col min="7171" max="7171" width="15.3984375" style="112" customWidth="1"/>
    <col min="7172" max="7172" width="14.09765625" style="112" customWidth="1"/>
    <col min="7173" max="7173" width="15.69921875" style="112" customWidth="1"/>
    <col min="7174" max="7174" width="10.69921875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8.09765625" style="112" customWidth="1"/>
    <col min="7426" max="7426" width="40.8984375" style="112" customWidth="1"/>
    <col min="7427" max="7427" width="15.3984375" style="112" customWidth="1"/>
    <col min="7428" max="7428" width="14.09765625" style="112" customWidth="1"/>
    <col min="7429" max="7429" width="15.69921875" style="112" customWidth="1"/>
    <col min="7430" max="7430" width="10.69921875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8.09765625" style="112" customWidth="1"/>
    <col min="7682" max="7682" width="40.8984375" style="112" customWidth="1"/>
    <col min="7683" max="7683" width="15.3984375" style="112" customWidth="1"/>
    <col min="7684" max="7684" width="14.09765625" style="112" customWidth="1"/>
    <col min="7685" max="7685" width="15.69921875" style="112" customWidth="1"/>
    <col min="7686" max="7686" width="10.69921875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8.09765625" style="112" customWidth="1"/>
    <col min="7938" max="7938" width="40.8984375" style="112" customWidth="1"/>
    <col min="7939" max="7939" width="15.3984375" style="112" customWidth="1"/>
    <col min="7940" max="7940" width="14.09765625" style="112" customWidth="1"/>
    <col min="7941" max="7941" width="15.69921875" style="112" customWidth="1"/>
    <col min="7942" max="7942" width="10.69921875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8.09765625" style="112" customWidth="1"/>
    <col min="8194" max="8194" width="40.8984375" style="112" customWidth="1"/>
    <col min="8195" max="8195" width="15.3984375" style="112" customWidth="1"/>
    <col min="8196" max="8196" width="14.09765625" style="112" customWidth="1"/>
    <col min="8197" max="8197" width="15.69921875" style="112" customWidth="1"/>
    <col min="8198" max="8198" width="10.69921875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8.09765625" style="112" customWidth="1"/>
    <col min="8450" max="8450" width="40.8984375" style="112" customWidth="1"/>
    <col min="8451" max="8451" width="15.3984375" style="112" customWidth="1"/>
    <col min="8452" max="8452" width="14.09765625" style="112" customWidth="1"/>
    <col min="8453" max="8453" width="15.69921875" style="112" customWidth="1"/>
    <col min="8454" max="8454" width="10.69921875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8.09765625" style="112" customWidth="1"/>
    <col min="8706" max="8706" width="40.8984375" style="112" customWidth="1"/>
    <col min="8707" max="8707" width="15.3984375" style="112" customWidth="1"/>
    <col min="8708" max="8708" width="14.09765625" style="112" customWidth="1"/>
    <col min="8709" max="8709" width="15.69921875" style="112" customWidth="1"/>
    <col min="8710" max="8710" width="10.69921875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8.09765625" style="112" customWidth="1"/>
    <col min="8962" max="8962" width="40.8984375" style="112" customWidth="1"/>
    <col min="8963" max="8963" width="15.3984375" style="112" customWidth="1"/>
    <col min="8964" max="8964" width="14.09765625" style="112" customWidth="1"/>
    <col min="8965" max="8965" width="15.69921875" style="112" customWidth="1"/>
    <col min="8966" max="8966" width="10.69921875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8.09765625" style="112" customWidth="1"/>
    <col min="9218" max="9218" width="40.8984375" style="112" customWidth="1"/>
    <col min="9219" max="9219" width="15.3984375" style="112" customWidth="1"/>
    <col min="9220" max="9220" width="14.09765625" style="112" customWidth="1"/>
    <col min="9221" max="9221" width="15.69921875" style="112" customWidth="1"/>
    <col min="9222" max="9222" width="10.69921875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8.09765625" style="112" customWidth="1"/>
    <col min="9474" max="9474" width="40.8984375" style="112" customWidth="1"/>
    <col min="9475" max="9475" width="15.3984375" style="112" customWidth="1"/>
    <col min="9476" max="9476" width="14.09765625" style="112" customWidth="1"/>
    <col min="9477" max="9477" width="15.69921875" style="112" customWidth="1"/>
    <col min="9478" max="9478" width="10.69921875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8.09765625" style="112" customWidth="1"/>
    <col min="9730" max="9730" width="40.8984375" style="112" customWidth="1"/>
    <col min="9731" max="9731" width="15.3984375" style="112" customWidth="1"/>
    <col min="9732" max="9732" width="14.09765625" style="112" customWidth="1"/>
    <col min="9733" max="9733" width="15.69921875" style="112" customWidth="1"/>
    <col min="9734" max="9734" width="10.69921875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8.09765625" style="112" customWidth="1"/>
    <col min="9986" max="9986" width="40.8984375" style="112" customWidth="1"/>
    <col min="9987" max="9987" width="15.3984375" style="112" customWidth="1"/>
    <col min="9988" max="9988" width="14.09765625" style="112" customWidth="1"/>
    <col min="9989" max="9989" width="15.69921875" style="112" customWidth="1"/>
    <col min="9990" max="9990" width="10.69921875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8.09765625" style="112" customWidth="1"/>
    <col min="10242" max="10242" width="40.8984375" style="112" customWidth="1"/>
    <col min="10243" max="10243" width="15.3984375" style="112" customWidth="1"/>
    <col min="10244" max="10244" width="14.09765625" style="112" customWidth="1"/>
    <col min="10245" max="10245" width="15.69921875" style="112" customWidth="1"/>
    <col min="10246" max="10246" width="10.69921875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8.09765625" style="112" customWidth="1"/>
    <col min="10498" max="10498" width="40.8984375" style="112" customWidth="1"/>
    <col min="10499" max="10499" width="15.3984375" style="112" customWidth="1"/>
    <col min="10500" max="10500" width="14.09765625" style="112" customWidth="1"/>
    <col min="10501" max="10501" width="15.69921875" style="112" customWidth="1"/>
    <col min="10502" max="10502" width="10.69921875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8.09765625" style="112" customWidth="1"/>
    <col min="10754" max="10754" width="40.8984375" style="112" customWidth="1"/>
    <col min="10755" max="10755" width="15.3984375" style="112" customWidth="1"/>
    <col min="10756" max="10756" width="14.09765625" style="112" customWidth="1"/>
    <col min="10757" max="10757" width="15.69921875" style="112" customWidth="1"/>
    <col min="10758" max="10758" width="10.69921875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8.09765625" style="112" customWidth="1"/>
    <col min="11010" max="11010" width="40.8984375" style="112" customWidth="1"/>
    <col min="11011" max="11011" width="15.3984375" style="112" customWidth="1"/>
    <col min="11012" max="11012" width="14.09765625" style="112" customWidth="1"/>
    <col min="11013" max="11013" width="15.69921875" style="112" customWidth="1"/>
    <col min="11014" max="11014" width="10.69921875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8.09765625" style="112" customWidth="1"/>
    <col min="11266" max="11266" width="40.8984375" style="112" customWidth="1"/>
    <col min="11267" max="11267" width="15.3984375" style="112" customWidth="1"/>
    <col min="11268" max="11268" width="14.09765625" style="112" customWidth="1"/>
    <col min="11269" max="11269" width="15.69921875" style="112" customWidth="1"/>
    <col min="11270" max="11270" width="10.69921875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8.09765625" style="112" customWidth="1"/>
    <col min="11522" max="11522" width="40.8984375" style="112" customWidth="1"/>
    <col min="11523" max="11523" width="15.3984375" style="112" customWidth="1"/>
    <col min="11524" max="11524" width="14.09765625" style="112" customWidth="1"/>
    <col min="11525" max="11525" width="15.69921875" style="112" customWidth="1"/>
    <col min="11526" max="11526" width="10.69921875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8.09765625" style="112" customWidth="1"/>
    <col min="11778" max="11778" width="40.8984375" style="112" customWidth="1"/>
    <col min="11779" max="11779" width="15.3984375" style="112" customWidth="1"/>
    <col min="11780" max="11780" width="14.09765625" style="112" customWidth="1"/>
    <col min="11781" max="11781" width="15.69921875" style="112" customWidth="1"/>
    <col min="11782" max="11782" width="10.69921875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8.09765625" style="112" customWidth="1"/>
    <col min="12034" max="12034" width="40.8984375" style="112" customWidth="1"/>
    <col min="12035" max="12035" width="15.3984375" style="112" customWidth="1"/>
    <col min="12036" max="12036" width="14.09765625" style="112" customWidth="1"/>
    <col min="12037" max="12037" width="15.69921875" style="112" customWidth="1"/>
    <col min="12038" max="12038" width="10.69921875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8.09765625" style="112" customWidth="1"/>
    <col min="12290" max="12290" width="40.8984375" style="112" customWidth="1"/>
    <col min="12291" max="12291" width="15.3984375" style="112" customWidth="1"/>
    <col min="12292" max="12292" width="14.09765625" style="112" customWidth="1"/>
    <col min="12293" max="12293" width="15.69921875" style="112" customWidth="1"/>
    <col min="12294" max="12294" width="10.69921875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8.09765625" style="112" customWidth="1"/>
    <col min="12546" max="12546" width="40.8984375" style="112" customWidth="1"/>
    <col min="12547" max="12547" width="15.3984375" style="112" customWidth="1"/>
    <col min="12548" max="12548" width="14.09765625" style="112" customWidth="1"/>
    <col min="12549" max="12549" width="15.69921875" style="112" customWidth="1"/>
    <col min="12550" max="12550" width="10.69921875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8.09765625" style="112" customWidth="1"/>
    <col min="12802" max="12802" width="40.8984375" style="112" customWidth="1"/>
    <col min="12803" max="12803" width="15.3984375" style="112" customWidth="1"/>
    <col min="12804" max="12804" width="14.09765625" style="112" customWidth="1"/>
    <col min="12805" max="12805" width="15.69921875" style="112" customWidth="1"/>
    <col min="12806" max="12806" width="10.69921875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8.09765625" style="112" customWidth="1"/>
    <col min="13058" max="13058" width="40.8984375" style="112" customWidth="1"/>
    <col min="13059" max="13059" width="15.3984375" style="112" customWidth="1"/>
    <col min="13060" max="13060" width="14.09765625" style="112" customWidth="1"/>
    <col min="13061" max="13061" width="15.69921875" style="112" customWidth="1"/>
    <col min="13062" max="13062" width="10.69921875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8.09765625" style="112" customWidth="1"/>
    <col min="13314" max="13314" width="40.8984375" style="112" customWidth="1"/>
    <col min="13315" max="13315" width="15.3984375" style="112" customWidth="1"/>
    <col min="13316" max="13316" width="14.09765625" style="112" customWidth="1"/>
    <col min="13317" max="13317" width="15.69921875" style="112" customWidth="1"/>
    <col min="13318" max="13318" width="10.69921875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8.09765625" style="112" customWidth="1"/>
    <col min="13570" max="13570" width="40.8984375" style="112" customWidth="1"/>
    <col min="13571" max="13571" width="15.3984375" style="112" customWidth="1"/>
    <col min="13572" max="13572" width="14.09765625" style="112" customWidth="1"/>
    <col min="13573" max="13573" width="15.69921875" style="112" customWidth="1"/>
    <col min="13574" max="13574" width="10.69921875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8.09765625" style="112" customWidth="1"/>
    <col min="13826" max="13826" width="40.8984375" style="112" customWidth="1"/>
    <col min="13827" max="13827" width="15.3984375" style="112" customWidth="1"/>
    <col min="13828" max="13828" width="14.09765625" style="112" customWidth="1"/>
    <col min="13829" max="13829" width="15.69921875" style="112" customWidth="1"/>
    <col min="13830" max="13830" width="10.69921875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8.09765625" style="112" customWidth="1"/>
    <col min="14082" max="14082" width="40.8984375" style="112" customWidth="1"/>
    <col min="14083" max="14083" width="15.3984375" style="112" customWidth="1"/>
    <col min="14084" max="14084" width="14.09765625" style="112" customWidth="1"/>
    <col min="14085" max="14085" width="15.69921875" style="112" customWidth="1"/>
    <col min="14086" max="14086" width="10.69921875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8.09765625" style="112" customWidth="1"/>
    <col min="14338" max="14338" width="40.8984375" style="112" customWidth="1"/>
    <col min="14339" max="14339" width="15.3984375" style="112" customWidth="1"/>
    <col min="14340" max="14340" width="14.09765625" style="112" customWidth="1"/>
    <col min="14341" max="14341" width="15.69921875" style="112" customWidth="1"/>
    <col min="14342" max="14342" width="10.69921875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8.09765625" style="112" customWidth="1"/>
    <col min="14594" max="14594" width="40.8984375" style="112" customWidth="1"/>
    <col min="14595" max="14595" width="15.3984375" style="112" customWidth="1"/>
    <col min="14596" max="14596" width="14.09765625" style="112" customWidth="1"/>
    <col min="14597" max="14597" width="15.69921875" style="112" customWidth="1"/>
    <col min="14598" max="14598" width="10.69921875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8.09765625" style="112" customWidth="1"/>
    <col min="14850" max="14850" width="40.8984375" style="112" customWidth="1"/>
    <col min="14851" max="14851" width="15.3984375" style="112" customWidth="1"/>
    <col min="14852" max="14852" width="14.09765625" style="112" customWidth="1"/>
    <col min="14853" max="14853" width="15.69921875" style="112" customWidth="1"/>
    <col min="14854" max="14854" width="10.69921875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8.09765625" style="112" customWidth="1"/>
    <col min="15106" max="15106" width="40.8984375" style="112" customWidth="1"/>
    <col min="15107" max="15107" width="15.3984375" style="112" customWidth="1"/>
    <col min="15108" max="15108" width="14.09765625" style="112" customWidth="1"/>
    <col min="15109" max="15109" width="15.69921875" style="112" customWidth="1"/>
    <col min="15110" max="15110" width="10.69921875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8.09765625" style="112" customWidth="1"/>
    <col min="15362" max="15362" width="40.8984375" style="112" customWidth="1"/>
    <col min="15363" max="15363" width="15.3984375" style="112" customWidth="1"/>
    <col min="15364" max="15364" width="14.09765625" style="112" customWidth="1"/>
    <col min="15365" max="15365" width="15.69921875" style="112" customWidth="1"/>
    <col min="15366" max="15366" width="10.69921875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8.09765625" style="112" customWidth="1"/>
    <col min="15618" max="15618" width="40.8984375" style="112" customWidth="1"/>
    <col min="15619" max="15619" width="15.3984375" style="112" customWidth="1"/>
    <col min="15620" max="15620" width="14.09765625" style="112" customWidth="1"/>
    <col min="15621" max="15621" width="15.69921875" style="112" customWidth="1"/>
    <col min="15622" max="15622" width="10.69921875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8.09765625" style="112" customWidth="1"/>
    <col min="15874" max="15874" width="40.8984375" style="112" customWidth="1"/>
    <col min="15875" max="15875" width="15.3984375" style="112" customWidth="1"/>
    <col min="15876" max="15876" width="14.09765625" style="112" customWidth="1"/>
    <col min="15877" max="15877" width="15.69921875" style="112" customWidth="1"/>
    <col min="15878" max="15878" width="10.69921875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8.09765625" style="112" customWidth="1"/>
    <col min="16130" max="16130" width="40.8984375" style="112" customWidth="1"/>
    <col min="16131" max="16131" width="15.3984375" style="112" customWidth="1"/>
    <col min="16132" max="16132" width="14.09765625" style="112" customWidth="1"/>
    <col min="16133" max="16133" width="15.69921875" style="112" customWidth="1"/>
    <col min="16134" max="16134" width="10.69921875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43617</v>
      </c>
    </row>
    <row r="3" spans="1:8" ht="15.7" customHeight="1" x14ac:dyDescent="0.25">
      <c r="B3" s="113"/>
    </row>
    <row r="4" spans="1:8" ht="15" customHeight="1" x14ac:dyDescent="0.3">
      <c r="A4" s="377" t="s">
        <v>873</v>
      </c>
      <c r="C4" s="117" t="s">
        <v>201</v>
      </c>
      <c r="D4" s="117" t="s">
        <v>202</v>
      </c>
      <c r="E4" s="117" t="s">
        <v>203</v>
      </c>
      <c r="F4" s="376" t="s">
        <v>435</v>
      </c>
    </row>
    <row r="5" spans="1:8" ht="15" customHeight="1" x14ac:dyDescent="0.25">
      <c r="A5" s="378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378" t="s">
        <v>1123</v>
      </c>
      <c r="B6" s="112" t="s">
        <v>1613</v>
      </c>
      <c r="C6" s="120">
        <v>7.3</v>
      </c>
      <c r="D6" s="120">
        <v>1.46</v>
      </c>
      <c r="E6" s="120">
        <v>8.76</v>
      </c>
      <c r="F6" s="115">
        <v>108992</v>
      </c>
      <c r="G6" s="244"/>
    </row>
    <row r="7" spans="1:8" ht="15" customHeight="1" x14ac:dyDescent="0.25">
      <c r="A7" s="378" t="s">
        <v>6</v>
      </c>
      <c r="B7" s="112" t="s">
        <v>1614</v>
      </c>
      <c r="C7" s="120">
        <v>46.09</v>
      </c>
      <c r="D7" s="120">
        <v>9.2200000000000006</v>
      </c>
      <c r="E7" s="120">
        <v>55.31</v>
      </c>
      <c r="F7" s="115" t="s">
        <v>5</v>
      </c>
      <c r="G7" s="244"/>
    </row>
    <row r="8" spans="1:8" ht="15" customHeight="1" x14ac:dyDescent="0.25">
      <c r="A8" s="378" t="s">
        <v>6</v>
      </c>
      <c r="B8" s="112" t="s">
        <v>1614</v>
      </c>
      <c r="C8" s="120">
        <v>18.079999999999998</v>
      </c>
      <c r="D8" s="120">
        <v>3.61</v>
      </c>
      <c r="E8" s="120">
        <v>21.69</v>
      </c>
      <c r="F8" s="115" t="s">
        <v>5</v>
      </c>
      <c r="G8" s="244"/>
    </row>
    <row r="9" spans="1:8" ht="15" customHeight="1" x14ac:dyDescent="0.25">
      <c r="A9" s="378" t="s">
        <v>653</v>
      </c>
      <c r="B9" s="112" t="s">
        <v>1432</v>
      </c>
      <c r="C9" s="120">
        <v>18</v>
      </c>
      <c r="D9" s="120">
        <v>3.6</v>
      </c>
      <c r="E9" s="120">
        <v>21.6</v>
      </c>
      <c r="F9" s="115" t="s">
        <v>5</v>
      </c>
      <c r="G9" s="244"/>
    </row>
    <row r="10" spans="1:8" ht="15" customHeight="1" x14ac:dyDescent="0.25">
      <c r="C10" s="410">
        <f>SUM(C5:C9)</f>
        <v>703.47</v>
      </c>
      <c r="D10" s="410">
        <f>SUM(D5:D9)</f>
        <v>17.89</v>
      </c>
      <c r="E10" s="410">
        <f>SUM(E5:E9)</f>
        <v>721.36</v>
      </c>
      <c r="H10" s="112" t="s">
        <v>10</v>
      </c>
    </row>
    <row r="11" spans="1:8" ht="15" customHeight="1" x14ac:dyDescent="0.25">
      <c r="C11" s="411"/>
      <c r="D11" s="411"/>
      <c r="E11" s="411"/>
    </row>
    <row r="12" spans="1:8" ht="15" customHeight="1" x14ac:dyDescent="0.3">
      <c r="A12" s="377" t="s">
        <v>874</v>
      </c>
      <c r="C12" s="412"/>
      <c r="D12" s="412"/>
      <c r="E12" s="412"/>
    </row>
    <row r="13" spans="1:8" ht="15" customHeight="1" x14ac:dyDescent="0.25">
      <c r="A13" s="378" t="s">
        <v>444</v>
      </c>
      <c r="B13" s="112" t="s">
        <v>15</v>
      </c>
      <c r="C13" s="412">
        <v>16.93</v>
      </c>
      <c r="D13" s="412">
        <v>3.39</v>
      </c>
      <c r="E13" s="412">
        <v>20.32</v>
      </c>
      <c r="F13" s="115">
        <v>108992</v>
      </c>
      <c r="G13" s="244"/>
    </row>
    <row r="14" spans="1:8" ht="15" customHeight="1" x14ac:dyDescent="0.25">
      <c r="A14" s="378" t="s">
        <v>369</v>
      </c>
      <c r="B14" s="112" t="s">
        <v>1692</v>
      </c>
      <c r="C14" s="412">
        <v>25</v>
      </c>
      <c r="D14" s="412">
        <v>5</v>
      </c>
      <c r="E14" s="412">
        <v>30</v>
      </c>
      <c r="F14" s="115">
        <v>108993</v>
      </c>
      <c r="G14" s="244"/>
    </row>
    <row r="15" spans="1:8" ht="15" customHeight="1" x14ac:dyDescent="0.25">
      <c r="A15" s="378" t="s">
        <v>12</v>
      </c>
      <c r="B15" s="112" t="s">
        <v>13</v>
      </c>
      <c r="C15" s="120">
        <v>8.31</v>
      </c>
      <c r="D15" s="120"/>
      <c r="E15" s="120">
        <v>8.31</v>
      </c>
      <c r="F15" s="115" t="s">
        <v>5</v>
      </c>
    </row>
    <row r="16" spans="1:8" ht="15" customHeight="1" x14ac:dyDescent="0.25">
      <c r="A16" s="378" t="s">
        <v>16</v>
      </c>
      <c r="B16" s="112" t="s">
        <v>17</v>
      </c>
      <c r="C16" s="120">
        <v>29.92</v>
      </c>
      <c r="D16" s="120">
        <v>5.99</v>
      </c>
      <c r="E16" s="120">
        <v>35.909999999999997</v>
      </c>
      <c r="F16" s="115">
        <v>108994</v>
      </c>
      <c r="G16" s="244"/>
    </row>
    <row r="17" spans="1:7" ht="15" customHeight="1" x14ac:dyDescent="0.25">
      <c r="A17" s="378" t="s">
        <v>1693</v>
      </c>
      <c r="B17" s="112" t="s">
        <v>1694</v>
      </c>
      <c r="C17" s="120">
        <v>420</v>
      </c>
      <c r="D17" s="120">
        <v>84</v>
      </c>
      <c r="E17" s="120">
        <v>504</v>
      </c>
      <c r="F17" s="115">
        <v>108995</v>
      </c>
      <c r="G17" s="244"/>
    </row>
    <row r="18" spans="1:7" ht="15" customHeight="1" x14ac:dyDescent="0.25">
      <c r="A18" s="112" t="s">
        <v>18</v>
      </c>
      <c r="B18" s="112" t="s">
        <v>19</v>
      </c>
      <c r="C18" s="120">
        <v>91.45</v>
      </c>
      <c r="D18" s="120">
        <v>18.3</v>
      </c>
      <c r="E18" s="120">
        <v>109.75</v>
      </c>
      <c r="F18" s="124" t="s">
        <v>5</v>
      </c>
    </row>
    <row r="19" spans="1:7" ht="15" customHeight="1" x14ac:dyDescent="0.25">
      <c r="A19" s="112" t="s">
        <v>130</v>
      </c>
      <c r="B19" s="112" t="s">
        <v>131</v>
      </c>
      <c r="C19" s="120">
        <v>12.37</v>
      </c>
      <c r="D19" s="120">
        <v>2.4700000000000002</v>
      </c>
      <c r="E19" s="120">
        <v>14.84</v>
      </c>
      <c r="F19" s="124">
        <v>108996</v>
      </c>
    </row>
    <row r="20" spans="1:7" ht="15" customHeight="1" x14ac:dyDescent="0.25">
      <c r="A20" s="112" t="s">
        <v>130</v>
      </c>
      <c r="B20" s="112" t="s">
        <v>131</v>
      </c>
      <c r="C20" s="120">
        <v>49.44</v>
      </c>
      <c r="D20" s="120">
        <v>9.89</v>
      </c>
      <c r="E20" s="120">
        <v>59.33</v>
      </c>
      <c r="F20" s="124">
        <v>108996</v>
      </c>
    </row>
    <row r="21" spans="1:7" ht="15" customHeight="1" x14ac:dyDescent="0.25">
      <c r="A21" s="112" t="s">
        <v>130</v>
      </c>
      <c r="B21" s="112" t="s">
        <v>1695</v>
      </c>
      <c r="C21" s="120">
        <v>17.87</v>
      </c>
      <c r="D21" s="120">
        <v>3.57</v>
      </c>
      <c r="E21" s="120">
        <v>21.44</v>
      </c>
      <c r="F21" s="124">
        <v>108996</v>
      </c>
    </row>
    <row r="22" spans="1:7" ht="15" customHeight="1" x14ac:dyDescent="0.25">
      <c r="A22" s="112" t="s">
        <v>130</v>
      </c>
      <c r="B22" s="112" t="s">
        <v>131</v>
      </c>
      <c r="C22" s="120">
        <v>66.849999999999994</v>
      </c>
      <c r="D22" s="120">
        <v>13.37</v>
      </c>
      <c r="E22" s="120">
        <v>80.22</v>
      </c>
      <c r="F22" s="124">
        <v>108996</v>
      </c>
    </row>
    <row r="23" spans="1:7" ht="15" customHeight="1" x14ac:dyDescent="0.25">
      <c r="A23" s="112" t="s">
        <v>130</v>
      </c>
      <c r="B23" s="112" t="s">
        <v>131</v>
      </c>
      <c r="C23" s="120">
        <v>43.62</v>
      </c>
      <c r="D23" s="120">
        <v>8.7200000000000006</v>
      </c>
      <c r="E23" s="120">
        <v>52.34</v>
      </c>
      <c r="F23" s="124">
        <v>108809</v>
      </c>
    </row>
    <row r="24" spans="1:7" ht="15" customHeight="1" x14ac:dyDescent="0.25">
      <c r="A24" s="112" t="s">
        <v>655</v>
      </c>
      <c r="B24" s="112" t="s">
        <v>28</v>
      </c>
      <c r="C24" s="120">
        <v>46.41</v>
      </c>
      <c r="D24" s="120"/>
      <c r="E24" s="120">
        <v>46.41</v>
      </c>
      <c r="F24" s="124">
        <v>108997</v>
      </c>
    </row>
    <row r="25" spans="1:7" ht="15" customHeight="1" x14ac:dyDescent="0.25">
      <c r="A25" s="112" t="s">
        <v>1696</v>
      </c>
      <c r="B25" s="112" t="s">
        <v>1697</v>
      </c>
      <c r="C25" s="120">
        <v>490</v>
      </c>
      <c r="D25" s="120">
        <v>98</v>
      </c>
      <c r="E25" s="120">
        <v>588</v>
      </c>
      <c r="F25" s="124">
        <v>108998</v>
      </c>
    </row>
    <row r="26" spans="1:7" ht="15" customHeight="1" x14ac:dyDescent="0.25">
      <c r="A26" s="112" t="s">
        <v>8</v>
      </c>
      <c r="B26" s="112" t="s">
        <v>1662</v>
      </c>
      <c r="C26" s="120">
        <v>67.31</v>
      </c>
      <c r="D26" s="120">
        <v>13.47</v>
      </c>
      <c r="E26" s="120">
        <v>80.78</v>
      </c>
      <c r="F26" s="124" t="s">
        <v>5</v>
      </c>
      <c r="G26" s="244"/>
    </row>
    <row r="27" spans="1:7" ht="15" customHeight="1" x14ac:dyDescent="0.25">
      <c r="C27" s="410">
        <f>SUM(C13:C26)</f>
        <v>1385.48</v>
      </c>
      <c r="D27" s="410">
        <f>SUM(D13:D26)</f>
        <v>266.17</v>
      </c>
      <c r="E27" s="410">
        <f>SUM(E13:E26)</f>
        <v>1651.65</v>
      </c>
    </row>
    <row r="28" spans="1:7" ht="15" customHeight="1" x14ac:dyDescent="0.25">
      <c r="C28" s="411"/>
      <c r="D28" s="411"/>
      <c r="E28" s="411"/>
    </row>
    <row r="29" spans="1:7" ht="15" customHeight="1" x14ac:dyDescent="0.3">
      <c r="A29" s="377" t="s">
        <v>876</v>
      </c>
      <c r="C29" s="412"/>
      <c r="D29" s="412"/>
      <c r="E29" s="412"/>
    </row>
    <row r="30" spans="1:7" ht="15" customHeight="1" x14ac:dyDescent="0.25">
      <c r="A30" s="378" t="s">
        <v>3</v>
      </c>
      <c r="B30" s="112" t="s">
        <v>4</v>
      </c>
      <c r="C30" s="412">
        <v>466</v>
      </c>
      <c r="D30" s="412"/>
      <c r="E30" s="412">
        <v>466</v>
      </c>
      <c r="F30" s="115" t="s">
        <v>5</v>
      </c>
    </row>
    <row r="31" spans="1:7" ht="15" customHeight="1" x14ac:dyDescent="0.25">
      <c r="A31" s="378" t="s">
        <v>6</v>
      </c>
      <c r="B31" s="112" t="s">
        <v>1614</v>
      </c>
      <c r="C31" s="120">
        <v>79.010000000000005</v>
      </c>
      <c r="D31" s="120">
        <v>15.8</v>
      </c>
      <c r="E31" s="120">
        <v>94.81</v>
      </c>
      <c r="F31" s="115" t="s">
        <v>5</v>
      </c>
      <c r="G31" s="244"/>
    </row>
    <row r="32" spans="1:7" ht="15" customHeight="1" x14ac:dyDescent="0.25">
      <c r="A32" s="378" t="s">
        <v>881</v>
      </c>
      <c r="B32" s="112" t="s">
        <v>1536</v>
      </c>
      <c r="C32" s="120">
        <v>15</v>
      </c>
      <c r="D32" s="120">
        <v>3</v>
      </c>
      <c r="E32" s="120">
        <v>18</v>
      </c>
      <c r="F32" s="115" t="s">
        <v>5</v>
      </c>
      <c r="G32" s="244"/>
    </row>
    <row r="33" spans="1:7" ht="15" customHeight="1" x14ac:dyDescent="0.25">
      <c r="A33" s="378" t="s">
        <v>289</v>
      </c>
      <c r="B33" s="112" t="s">
        <v>1698</v>
      </c>
      <c r="C33" s="120">
        <v>14.14</v>
      </c>
      <c r="D33" s="120">
        <v>2.83</v>
      </c>
      <c r="E33" s="120">
        <v>16.97</v>
      </c>
      <c r="F33" s="115" t="s">
        <v>569</v>
      </c>
    </row>
    <row r="34" spans="1:7" ht="15" customHeight="1" x14ac:dyDescent="0.25">
      <c r="A34" s="413" t="s">
        <v>681</v>
      </c>
      <c r="B34" s="112" t="s">
        <v>1699</v>
      </c>
      <c r="C34" s="120">
        <v>72.31</v>
      </c>
      <c r="D34" s="120">
        <v>3.62</v>
      </c>
      <c r="E34" s="120">
        <v>75.930000000000007</v>
      </c>
      <c r="F34" s="115">
        <v>108999</v>
      </c>
      <c r="G34" s="244"/>
    </row>
    <row r="35" spans="1:7" ht="15" customHeight="1" x14ac:dyDescent="0.25">
      <c r="A35" s="413" t="s">
        <v>111</v>
      </c>
      <c r="B35" s="112" t="s">
        <v>1700</v>
      </c>
      <c r="C35" s="120">
        <v>1875</v>
      </c>
      <c r="D35" s="120"/>
      <c r="E35" s="120">
        <v>1875</v>
      </c>
      <c r="F35" s="115" t="s">
        <v>113</v>
      </c>
      <c r="G35" s="244"/>
    </row>
    <row r="36" spans="1:7" ht="15" customHeight="1" x14ac:dyDescent="0.25">
      <c r="A36" s="413" t="s">
        <v>1701</v>
      </c>
      <c r="B36" s="112" t="s">
        <v>1702</v>
      </c>
      <c r="C36" s="120">
        <v>42.11</v>
      </c>
      <c r="D36" s="120">
        <v>8.42</v>
      </c>
      <c r="E36" s="120">
        <v>50.53</v>
      </c>
      <c r="F36" s="115">
        <v>108992</v>
      </c>
      <c r="G36" s="244"/>
    </row>
    <row r="37" spans="1:7" ht="15" customHeight="1" x14ac:dyDescent="0.25">
      <c r="A37" s="413" t="s">
        <v>27</v>
      </c>
      <c r="B37" s="112" t="s">
        <v>28</v>
      </c>
      <c r="C37" s="120">
        <v>11.38</v>
      </c>
      <c r="D37" s="120"/>
      <c r="E37" s="120">
        <v>11.38</v>
      </c>
      <c r="F37" s="115">
        <v>109000</v>
      </c>
      <c r="G37" s="244"/>
    </row>
    <row r="38" spans="1:7" ht="15" customHeight="1" x14ac:dyDescent="0.25">
      <c r="A38" s="413" t="s">
        <v>82</v>
      </c>
      <c r="B38" s="112" t="s">
        <v>1703</v>
      </c>
      <c r="C38" s="120">
        <v>159.38</v>
      </c>
      <c r="D38" s="120">
        <v>31.88</v>
      </c>
      <c r="E38" s="120">
        <v>191.26</v>
      </c>
      <c r="F38" s="115">
        <v>108802</v>
      </c>
      <c r="G38" s="244"/>
    </row>
    <row r="39" spans="1:7" ht="15" customHeight="1" x14ac:dyDescent="0.25">
      <c r="A39" s="413" t="s">
        <v>1704</v>
      </c>
      <c r="B39" s="112" t="s">
        <v>1705</v>
      </c>
      <c r="C39" s="120">
        <v>28.55</v>
      </c>
      <c r="D39" s="120">
        <v>5.75</v>
      </c>
      <c r="E39" s="120">
        <v>34.270000000000003</v>
      </c>
      <c r="F39" s="115" t="s">
        <v>52</v>
      </c>
      <c r="G39" s="244"/>
    </row>
    <row r="40" spans="1:7" ht="15" customHeight="1" x14ac:dyDescent="0.25">
      <c r="A40" s="413" t="s">
        <v>1706</v>
      </c>
      <c r="B40" s="112" t="s">
        <v>1707</v>
      </c>
      <c r="C40" s="120">
        <v>106.94</v>
      </c>
      <c r="D40" s="120">
        <v>21.39</v>
      </c>
      <c r="E40" s="120">
        <v>128.33000000000001</v>
      </c>
      <c r="F40" s="115" t="s">
        <v>569</v>
      </c>
      <c r="G40" s="244"/>
    </row>
    <row r="41" spans="1:7" s="127" customFormat="1" ht="15" customHeight="1" x14ac:dyDescent="0.3">
      <c r="B41" s="128"/>
      <c r="C41" s="410">
        <f>SUM(C30:C40)</f>
        <v>2869.8200000000006</v>
      </c>
      <c r="D41" s="410">
        <f>SUM(D30:D40)</f>
        <v>92.69</v>
      </c>
      <c r="E41" s="410">
        <f>SUM(E30:E40)</f>
        <v>2962.48</v>
      </c>
      <c r="F41" s="126"/>
      <c r="G41" s="248"/>
    </row>
    <row r="42" spans="1:7" s="127" customFormat="1" ht="15" customHeight="1" x14ac:dyDescent="0.3">
      <c r="B42" s="128"/>
      <c r="C42" s="411"/>
      <c r="D42" s="411"/>
      <c r="E42" s="411"/>
      <c r="F42" s="126"/>
      <c r="G42" s="248"/>
    </row>
    <row r="43" spans="1:7" ht="15" customHeight="1" x14ac:dyDescent="0.3">
      <c r="A43" s="377" t="s">
        <v>887</v>
      </c>
      <c r="C43" s="412"/>
      <c r="D43" s="412"/>
      <c r="E43" s="412"/>
    </row>
    <row r="44" spans="1:7" ht="15" customHeight="1" x14ac:dyDescent="0.25">
      <c r="A44" s="378" t="s">
        <v>3</v>
      </c>
      <c r="B44" s="112" t="s">
        <v>4</v>
      </c>
      <c r="C44" s="412">
        <v>191</v>
      </c>
      <c r="D44" s="412"/>
      <c r="E44" s="412">
        <v>191</v>
      </c>
      <c r="F44" s="115" t="s">
        <v>5</v>
      </c>
    </row>
    <row r="45" spans="1:7" ht="15" customHeight="1" x14ac:dyDescent="0.25">
      <c r="A45" s="378" t="s">
        <v>40</v>
      </c>
      <c r="B45" s="112" t="s">
        <v>1708</v>
      </c>
      <c r="C45" s="120">
        <v>520</v>
      </c>
      <c r="D45" s="120">
        <v>104</v>
      </c>
      <c r="E45" s="120">
        <v>624</v>
      </c>
      <c r="F45" s="115">
        <v>108795</v>
      </c>
      <c r="G45" s="244"/>
    </row>
    <row r="46" spans="1:7" ht="15" customHeight="1" x14ac:dyDescent="0.25">
      <c r="A46" s="378" t="s">
        <v>37</v>
      </c>
      <c r="B46" s="112" t="s">
        <v>1699</v>
      </c>
      <c r="C46" s="120">
        <v>66.52</v>
      </c>
      <c r="D46" s="120">
        <v>3.33</v>
      </c>
      <c r="E46" s="120">
        <v>69.849999999999994</v>
      </c>
      <c r="F46" s="115">
        <v>108999</v>
      </c>
      <c r="G46" s="244"/>
    </row>
    <row r="47" spans="1:7" ht="15" customHeight="1" x14ac:dyDescent="0.25">
      <c r="A47" s="378" t="s">
        <v>44</v>
      </c>
      <c r="B47" s="112" t="s">
        <v>1614</v>
      </c>
      <c r="C47" s="120">
        <v>108.63</v>
      </c>
      <c r="D47" s="120">
        <v>21.73</v>
      </c>
      <c r="E47" s="120">
        <v>130.36000000000001</v>
      </c>
      <c r="F47" s="133" t="s">
        <v>5</v>
      </c>
      <c r="G47" s="244"/>
    </row>
    <row r="48" spans="1:7" ht="15" customHeight="1" x14ac:dyDescent="0.25">
      <c r="A48" s="378" t="s">
        <v>835</v>
      </c>
      <c r="B48" s="112" t="s">
        <v>1504</v>
      </c>
      <c r="C48" s="120">
        <v>35</v>
      </c>
      <c r="D48" s="120">
        <v>7</v>
      </c>
      <c r="E48" s="120">
        <v>42</v>
      </c>
      <c r="F48" s="133">
        <v>108796</v>
      </c>
      <c r="G48" s="414"/>
    </row>
    <row r="49" spans="1:6" ht="15" customHeight="1" x14ac:dyDescent="0.25">
      <c r="A49" s="129"/>
      <c r="B49" s="127"/>
      <c r="C49" s="410">
        <f>SUM(C44:C48)</f>
        <v>921.15</v>
      </c>
      <c r="D49" s="410">
        <f>SUM(D44:D48)</f>
        <v>136.06</v>
      </c>
      <c r="E49" s="410">
        <f>SUM(E44:E48)</f>
        <v>1057.21</v>
      </c>
    </row>
    <row r="50" spans="1:6" ht="15" customHeight="1" x14ac:dyDescent="0.25">
      <c r="A50" s="129"/>
      <c r="B50" s="127"/>
      <c r="C50" s="411"/>
      <c r="D50" s="411"/>
      <c r="E50" s="411"/>
    </row>
    <row r="51" spans="1:6" ht="15" customHeight="1" x14ac:dyDescent="0.3">
      <c r="A51" s="377" t="s">
        <v>1709</v>
      </c>
      <c r="C51" s="411"/>
      <c r="D51" s="411"/>
      <c r="E51" s="411"/>
    </row>
    <row r="52" spans="1:6" ht="15" customHeight="1" x14ac:dyDescent="0.25">
      <c r="A52" s="378"/>
      <c r="C52" s="411"/>
      <c r="D52" s="411"/>
      <c r="E52" s="411"/>
    </row>
    <row r="53" spans="1:6" ht="15" customHeight="1" x14ac:dyDescent="0.25">
      <c r="A53" s="377"/>
      <c r="C53" s="410">
        <f>SUM(C52)</f>
        <v>0</v>
      </c>
      <c r="D53" s="410">
        <f>SUM(D52)</f>
        <v>0</v>
      </c>
      <c r="E53" s="410">
        <f>SUM(E52)</f>
        <v>0</v>
      </c>
    </row>
    <row r="54" spans="1:6" ht="15" customHeight="1" x14ac:dyDescent="0.25">
      <c r="A54" s="377"/>
      <c r="C54" s="411"/>
      <c r="D54" s="411"/>
      <c r="E54" s="411"/>
    </row>
    <row r="55" spans="1:6" ht="15" customHeight="1" x14ac:dyDescent="0.3">
      <c r="A55" s="377" t="s">
        <v>1175</v>
      </c>
      <c r="C55" s="411"/>
      <c r="D55" s="411"/>
      <c r="E55" s="411"/>
    </row>
    <row r="56" spans="1:6" ht="15" customHeight="1" x14ac:dyDescent="0.25">
      <c r="A56" s="378" t="s">
        <v>1679</v>
      </c>
      <c r="B56" s="252" t="s">
        <v>1536</v>
      </c>
      <c r="C56" s="411">
        <v>8</v>
      </c>
      <c r="D56" s="411">
        <v>0</v>
      </c>
      <c r="E56" s="411">
        <v>8</v>
      </c>
      <c r="F56" s="115" t="s">
        <v>5</v>
      </c>
    </row>
    <row r="57" spans="1:6" ht="15" customHeight="1" x14ac:dyDescent="0.25">
      <c r="A57" s="378" t="s">
        <v>82</v>
      </c>
      <c r="B57" s="252" t="s">
        <v>1703</v>
      </c>
      <c r="C57" s="411">
        <v>29.31</v>
      </c>
      <c r="D57" s="411">
        <v>1.46</v>
      </c>
      <c r="E57" s="411">
        <v>30.77</v>
      </c>
      <c r="F57" s="115">
        <v>108802</v>
      </c>
    </row>
    <row r="58" spans="1:6" ht="15" customHeight="1" x14ac:dyDescent="0.25">
      <c r="A58" s="378" t="s">
        <v>1710</v>
      </c>
      <c r="B58" s="252" t="s">
        <v>1711</v>
      </c>
      <c r="C58" s="411">
        <v>57.6</v>
      </c>
      <c r="D58" s="411"/>
      <c r="E58" s="411">
        <v>57.6</v>
      </c>
      <c r="F58" s="115">
        <v>108804</v>
      </c>
    </row>
    <row r="59" spans="1:6" ht="15" customHeight="1" x14ac:dyDescent="0.25">
      <c r="A59" s="378" t="s">
        <v>1710</v>
      </c>
      <c r="B59" s="252" t="s">
        <v>1711</v>
      </c>
      <c r="C59" s="411">
        <v>28.8</v>
      </c>
      <c r="D59" s="411"/>
      <c r="E59" s="411">
        <v>28.8</v>
      </c>
      <c r="F59" s="115">
        <v>108805</v>
      </c>
    </row>
    <row r="60" spans="1:6" ht="15" customHeight="1" x14ac:dyDescent="0.25">
      <c r="A60" s="378" t="s">
        <v>1710</v>
      </c>
      <c r="B60" s="252" t="s">
        <v>1711</v>
      </c>
      <c r="C60" s="411">
        <v>55.2</v>
      </c>
      <c r="D60" s="411"/>
      <c r="E60" s="411">
        <v>55.2</v>
      </c>
      <c r="F60" s="115">
        <v>108806</v>
      </c>
    </row>
    <row r="61" spans="1:6" ht="15" customHeight="1" x14ac:dyDescent="0.25">
      <c r="A61" s="378" t="s">
        <v>1302</v>
      </c>
      <c r="B61" s="252" t="s">
        <v>1712</v>
      </c>
      <c r="C61" s="411">
        <v>34.950000000000003</v>
      </c>
      <c r="D61" s="411">
        <v>6.99</v>
      </c>
      <c r="E61" s="411">
        <v>41.94</v>
      </c>
      <c r="F61" s="115" t="s">
        <v>52</v>
      </c>
    </row>
    <row r="62" spans="1:6" ht="15" customHeight="1" x14ac:dyDescent="0.25">
      <c r="C62" s="410">
        <f>SUM(C56:C61)</f>
        <v>213.86</v>
      </c>
      <c r="D62" s="410">
        <f>SUM(D56:D61)</f>
        <v>8.4499999999999993</v>
      </c>
      <c r="E62" s="410">
        <f>SUM(E56:E61)</f>
        <v>222.31</v>
      </c>
    </row>
    <row r="64" spans="1:6" ht="15" customHeight="1" x14ac:dyDescent="0.3">
      <c r="A64" s="503" t="s">
        <v>1177</v>
      </c>
      <c r="B64" s="504"/>
      <c r="C64" s="130"/>
      <c r="D64" s="130"/>
      <c r="E64" s="130"/>
    </row>
    <row r="65" spans="1:7" ht="15" customHeight="1" x14ac:dyDescent="0.25">
      <c r="A65" s="378" t="s">
        <v>146</v>
      </c>
      <c r="B65" s="378" t="s">
        <v>1713</v>
      </c>
      <c r="C65" s="130">
        <v>334.55</v>
      </c>
      <c r="D65" s="130">
        <v>66.91</v>
      </c>
      <c r="E65" s="130">
        <v>401.46</v>
      </c>
      <c r="F65" s="115">
        <v>108797</v>
      </c>
    </row>
    <row r="66" spans="1:7" ht="15" customHeight="1" x14ac:dyDescent="0.25">
      <c r="C66" s="121">
        <f>SUM(C64:C65)</f>
        <v>334.55</v>
      </c>
      <c r="D66" s="121">
        <f>SUM(D64:D65)</f>
        <v>66.91</v>
      </c>
      <c r="E66" s="121">
        <f>SUM(E64:E65)</f>
        <v>401.46</v>
      </c>
    </row>
    <row r="67" spans="1:7" ht="15" customHeight="1" x14ac:dyDescent="0.3">
      <c r="A67" s="378" t="s">
        <v>1714</v>
      </c>
      <c r="C67" s="411"/>
      <c r="D67" s="411"/>
      <c r="E67" s="411"/>
    </row>
    <row r="68" spans="1:7" ht="15" customHeight="1" x14ac:dyDescent="0.25">
      <c r="A68" s="378"/>
      <c r="C68" s="411"/>
      <c r="D68" s="411"/>
      <c r="E68" s="411"/>
    </row>
    <row r="69" spans="1:7" ht="15" customHeight="1" x14ac:dyDescent="0.25">
      <c r="A69" s="378"/>
      <c r="C69" s="410">
        <f>SUM(C68)</f>
        <v>0</v>
      </c>
      <c r="D69" s="410">
        <f>SUM(D68)</f>
        <v>0</v>
      </c>
      <c r="E69" s="410">
        <f>SUM(E68)</f>
        <v>0</v>
      </c>
    </row>
    <row r="70" spans="1:7" ht="15" customHeight="1" x14ac:dyDescent="0.25">
      <c r="A70" s="377"/>
      <c r="C70" s="411"/>
      <c r="D70" s="411"/>
      <c r="E70" s="411"/>
    </row>
    <row r="71" spans="1:7" ht="15" customHeight="1" x14ac:dyDescent="0.3">
      <c r="A71" s="377" t="s">
        <v>1715</v>
      </c>
      <c r="C71" s="411"/>
      <c r="D71" s="411"/>
      <c r="E71" s="411"/>
    </row>
    <row r="72" spans="1:7" ht="15" customHeight="1" x14ac:dyDescent="0.25">
      <c r="A72" s="378" t="s">
        <v>24</v>
      </c>
      <c r="B72" s="112" t="s">
        <v>2074</v>
      </c>
      <c r="C72" s="411">
        <v>70</v>
      </c>
      <c r="D72" s="411">
        <v>14</v>
      </c>
      <c r="E72" s="411">
        <v>84</v>
      </c>
      <c r="F72" s="115">
        <v>108798</v>
      </c>
    </row>
    <row r="73" spans="1:7" ht="15" customHeight="1" x14ac:dyDescent="0.25">
      <c r="A73" s="378" t="s">
        <v>24</v>
      </c>
      <c r="B73" s="112" t="s">
        <v>2074</v>
      </c>
      <c r="C73" s="411">
        <v>35</v>
      </c>
      <c r="D73" s="411">
        <v>7</v>
      </c>
      <c r="E73" s="411">
        <v>42</v>
      </c>
      <c r="F73" s="115">
        <v>108798</v>
      </c>
    </row>
    <row r="74" spans="1:7" ht="15" customHeight="1" x14ac:dyDescent="0.3">
      <c r="A74" s="378"/>
      <c r="B74" s="128"/>
      <c r="C74" s="410">
        <f>SUM(C72:C73)</f>
        <v>105</v>
      </c>
      <c r="D74" s="410">
        <f>SUM(D72:D73)</f>
        <v>21</v>
      </c>
      <c r="E74" s="410">
        <f>SUM(E72:E73)</f>
        <v>126</v>
      </c>
    </row>
    <row r="75" spans="1:7" ht="15" customHeight="1" x14ac:dyDescent="0.3">
      <c r="A75" s="378"/>
      <c r="B75" s="128"/>
      <c r="C75" s="411"/>
      <c r="D75" s="411"/>
      <c r="E75" s="411"/>
    </row>
    <row r="76" spans="1:7" ht="15" customHeight="1" x14ac:dyDescent="0.3">
      <c r="A76" s="377" t="s">
        <v>1183</v>
      </c>
      <c r="B76" s="378"/>
      <c r="C76" s="412"/>
      <c r="D76" s="412"/>
      <c r="E76" s="412"/>
    </row>
    <row r="77" spans="1:7" ht="15" customHeight="1" x14ac:dyDescent="0.25">
      <c r="A77" s="378" t="s">
        <v>3</v>
      </c>
      <c r="B77" s="378" t="s">
        <v>4</v>
      </c>
      <c r="C77" s="412">
        <v>552</v>
      </c>
      <c r="D77" s="412"/>
      <c r="E77" s="412">
        <v>552</v>
      </c>
      <c r="F77" s="115" t="s">
        <v>5</v>
      </c>
    </row>
    <row r="78" spans="1:7" ht="15" customHeight="1" x14ac:dyDescent="0.25">
      <c r="A78" s="378" t="s">
        <v>14</v>
      </c>
      <c r="B78" s="378" t="s">
        <v>1416</v>
      </c>
      <c r="C78" s="412">
        <v>37.450000000000003</v>
      </c>
      <c r="D78" s="412">
        <v>7.49</v>
      </c>
      <c r="E78" s="412">
        <v>44.94</v>
      </c>
      <c r="F78" s="115">
        <v>108992</v>
      </c>
      <c r="G78" s="244"/>
    </row>
    <row r="79" spans="1:7" ht="15" customHeight="1" x14ac:dyDescent="0.25">
      <c r="A79" s="378" t="s">
        <v>6</v>
      </c>
      <c r="B79" s="112" t="s">
        <v>1638</v>
      </c>
      <c r="C79" s="120">
        <v>46.1</v>
      </c>
      <c r="D79" s="120">
        <v>9.2200000000000006</v>
      </c>
      <c r="E79" s="120">
        <v>55.32</v>
      </c>
      <c r="F79" s="115" t="s">
        <v>5</v>
      </c>
      <c r="G79" s="244"/>
    </row>
    <row r="80" spans="1:7" ht="15" customHeight="1" x14ac:dyDescent="0.25">
      <c r="A80" s="378" t="s">
        <v>6</v>
      </c>
      <c r="B80" s="112" t="s">
        <v>1638</v>
      </c>
      <c r="C80" s="120">
        <v>18.079999999999998</v>
      </c>
      <c r="D80" s="120">
        <v>3.62</v>
      </c>
      <c r="E80" s="120">
        <v>21.7</v>
      </c>
      <c r="F80" s="115" t="s">
        <v>5</v>
      </c>
      <c r="G80" s="244"/>
    </row>
    <row r="81" spans="1:9" ht="15" customHeight="1" x14ac:dyDescent="0.25">
      <c r="A81" s="378" t="s">
        <v>42</v>
      </c>
      <c r="B81" s="112" t="s">
        <v>1716</v>
      </c>
      <c r="C81" s="120">
        <v>753.08</v>
      </c>
      <c r="D81" s="120">
        <v>150.61000000000001</v>
      </c>
      <c r="E81" s="120">
        <v>903.69</v>
      </c>
      <c r="F81" s="115" t="s">
        <v>5</v>
      </c>
      <c r="G81" s="244"/>
    </row>
    <row r="82" spans="1:9" ht="15" customHeight="1" x14ac:dyDescent="0.25">
      <c r="A82" s="378" t="s">
        <v>1094</v>
      </c>
      <c r="B82" s="378" t="s">
        <v>1717</v>
      </c>
      <c r="C82" s="120">
        <v>410</v>
      </c>
      <c r="D82" s="120">
        <v>82</v>
      </c>
      <c r="E82" s="120">
        <v>492</v>
      </c>
      <c r="F82" s="115">
        <v>108795</v>
      </c>
    </row>
    <row r="83" spans="1:9" ht="15" customHeight="1" x14ac:dyDescent="0.25">
      <c r="C83" s="410">
        <f>SUM(C77:C82)</f>
        <v>1816.71</v>
      </c>
      <c r="D83" s="410">
        <f>SUM(D77:D82)</f>
        <v>252.94000000000003</v>
      </c>
      <c r="E83" s="410">
        <f>SUM(E77:E82)</f>
        <v>2069.65</v>
      </c>
    </row>
    <row r="84" spans="1:9" ht="15" customHeight="1" x14ac:dyDescent="0.25">
      <c r="C84" s="411"/>
      <c r="D84" s="411"/>
      <c r="E84" s="411"/>
    </row>
    <row r="85" spans="1:9" ht="15" customHeight="1" x14ac:dyDescent="0.3">
      <c r="A85" s="377" t="s">
        <v>888</v>
      </c>
      <c r="C85" s="412"/>
      <c r="D85" s="412"/>
      <c r="E85" s="412"/>
    </row>
    <row r="86" spans="1:9" ht="15" customHeight="1" x14ac:dyDescent="0.25">
      <c r="A86" s="378" t="s">
        <v>3</v>
      </c>
      <c r="B86" s="112" t="s">
        <v>4</v>
      </c>
      <c r="C86" s="412">
        <v>300</v>
      </c>
      <c r="D86" s="412"/>
      <c r="E86" s="412">
        <v>300</v>
      </c>
      <c r="F86" s="115" t="s">
        <v>5</v>
      </c>
    </row>
    <row r="87" spans="1:9" ht="15" customHeight="1" x14ac:dyDescent="0.25">
      <c r="A87" s="378" t="s">
        <v>3</v>
      </c>
      <c r="B87" s="112" t="s">
        <v>4</v>
      </c>
      <c r="C87" s="412">
        <v>196</v>
      </c>
      <c r="D87" s="412"/>
      <c r="E87" s="412">
        <v>196</v>
      </c>
      <c r="F87" s="115" t="s">
        <v>5</v>
      </c>
    </row>
    <row r="88" spans="1:9" ht="15" customHeight="1" x14ac:dyDescent="0.25">
      <c r="A88" s="378" t="s">
        <v>3</v>
      </c>
      <c r="B88" s="112" t="s">
        <v>4</v>
      </c>
      <c r="C88" s="412">
        <v>119</v>
      </c>
      <c r="D88" s="412"/>
      <c r="E88" s="412">
        <v>119</v>
      </c>
      <c r="F88" s="115" t="s">
        <v>5</v>
      </c>
    </row>
    <row r="89" spans="1:9" ht="15" customHeight="1" x14ac:dyDescent="0.25">
      <c r="A89" s="378" t="s">
        <v>1147</v>
      </c>
      <c r="B89" s="112" t="s">
        <v>1614</v>
      </c>
      <c r="C89" s="412">
        <v>443.82</v>
      </c>
      <c r="D89" s="412">
        <v>88.76</v>
      </c>
      <c r="E89" s="412">
        <v>532.58000000000004</v>
      </c>
      <c r="F89" s="115" t="s">
        <v>5</v>
      </c>
      <c r="G89" s="244"/>
      <c r="I89" s="249"/>
    </row>
    <row r="90" spans="1:9" ht="15" customHeight="1" x14ac:dyDescent="0.25">
      <c r="A90" s="378" t="s">
        <v>8</v>
      </c>
      <c r="B90" s="112" t="s">
        <v>1639</v>
      </c>
      <c r="C90" s="120">
        <v>30.49</v>
      </c>
      <c r="D90" s="120">
        <v>6.1</v>
      </c>
      <c r="E90" s="120">
        <f>SUM(C90:D90)</f>
        <v>36.589999999999996</v>
      </c>
      <c r="F90" s="115" t="s">
        <v>5</v>
      </c>
      <c r="G90" s="244"/>
      <c r="I90" s="249"/>
    </row>
    <row r="91" spans="1:9" ht="15" customHeight="1" x14ac:dyDescent="0.25">
      <c r="A91" s="378" t="s">
        <v>82</v>
      </c>
      <c r="B91" s="112" t="s">
        <v>1718</v>
      </c>
      <c r="C91" s="120">
        <v>57.83</v>
      </c>
      <c r="D91" s="120">
        <v>2.89</v>
      </c>
      <c r="E91" s="120">
        <v>60.72</v>
      </c>
      <c r="F91" s="115">
        <v>108802</v>
      </c>
      <c r="G91" s="244"/>
      <c r="I91" s="249"/>
    </row>
    <row r="92" spans="1:9" ht="15" customHeight="1" x14ac:dyDescent="0.25">
      <c r="A92" s="378" t="s">
        <v>1719</v>
      </c>
      <c r="B92" s="112" t="s">
        <v>1720</v>
      </c>
      <c r="C92" s="120">
        <v>96.49</v>
      </c>
      <c r="D92" s="120"/>
      <c r="E92" s="120">
        <v>96.49</v>
      </c>
      <c r="F92" s="115">
        <v>108803</v>
      </c>
      <c r="G92" s="244"/>
      <c r="I92" s="249"/>
    </row>
    <row r="93" spans="1:9" ht="15" customHeight="1" x14ac:dyDescent="0.25">
      <c r="A93" s="378" t="s">
        <v>1696</v>
      </c>
      <c r="B93" s="112" t="s">
        <v>1721</v>
      </c>
      <c r="C93" s="120">
        <v>295</v>
      </c>
      <c r="D93" s="120">
        <v>59</v>
      </c>
      <c r="E93" s="120">
        <v>354</v>
      </c>
      <c r="F93" s="115">
        <v>108998</v>
      </c>
      <c r="I93" s="249"/>
    </row>
    <row r="94" spans="1:9" ht="15" customHeight="1" x14ac:dyDescent="0.25">
      <c r="A94" s="129"/>
      <c r="B94" s="127"/>
      <c r="C94" s="410">
        <f>SUM(C86:C93)</f>
        <v>1538.6299999999999</v>
      </c>
      <c r="D94" s="410">
        <f>SUM(D86:D93)</f>
        <v>156.75</v>
      </c>
      <c r="E94" s="410">
        <f>SUM(E86:E93)</f>
        <v>1695.3799999999999</v>
      </c>
    </row>
    <row r="95" spans="1:9" ht="15" customHeight="1" x14ac:dyDescent="0.25">
      <c r="A95" s="129"/>
      <c r="B95" s="127"/>
      <c r="C95" s="411"/>
      <c r="D95" s="411"/>
      <c r="E95" s="411"/>
    </row>
    <row r="96" spans="1:9" ht="15" customHeight="1" x14ac:dyDescent="0.3">
      <c r="A96" s="377" t="s">
        <v>1722</v>
      </c>
      <c r="C96" s="130"/>
      <c r="D96" s="130"/>
      <c r="E96" s="130"/>
    </row>
    <row r="97" spans="1:7" ht="15" customHeight="1" x14ac:dyDescent="0.25">
      <c r="A97" s="378"/>
      <c r="C97" s="130"/>
      <c r="D97" s="130"/>
      <c r="E97" s="130"/>
    </row>
    <row r="98" spans="1:7" ht="15" customHeight="1" x14ac:dyDescent="0.25">
      <c r="C98" s="121">
        <f>C97</f>
        <v>0</v>
      </c>
      <c r="D98" s="121">
        <f>D97</f>
        <v>0</v>
      </c>
      <c r="E98" s="121">
        <f>E97</f>
        <v>0</v>
      </c>
      <c r="G98" s="244"/>
    </row>
    <row r="99" spans="1:7" ht="15" customHeight="1" x14ac:dyDescent="0.25">
      <c r="A99" s="129"/>
      <c r="B99" s="127"/>
      <c r="C99" s="411"/>
      <c r="D99" s="411"/>
      <c r="E99" s="411"/>
    </row>
    <row r="100" spans="1:7" ht="15" customHeight="1" x14ac:dyDescent="0.3">
      <c r="A100" s="134" t="s">
        <v>890</v>
      </c>
      <c r="B100" s="127"/>
      <c r="C100" s="411"/>
      <c r="D100" s="411"/>
      <c r="E100" s="411"/>
    </row>
    <row r="101" spans="1:7" ht="15" customHeight="1" x14ac:dyDescent="0.25">
      <c r="A101" s="129" t="s">
        <v>270</v>
      </c>
      <c r="B101" s="127" t="s">
        <v>1723</v>
      </c>
      <c r="C101" s="411">
        <v>60</v>
      </c>
      <c r="D101" s="411">
        <v>12</v>
      </c>
      <c r="E101" s="411">
        <v>72</v>
      </c>
      <c r="F101" s="115">
        <v>108799</v>
      </c>
    </row>
    <row r="102" spans="1:7" ht="15" customHeight="1" x14ac:dyDescent="0.25">
      <c r="A102" s="129" t="s">
        <v>270</v>
      </c>
      <c r="B102" s="127" t="s">
        <v>1724</v>
      </c>
      <c r="C102" s="411">
        <v>590</v>
      </c>
      <c r="D102" s="411">
        <v>118</v>
      </c>
      <c r="E102" s="411">
        <v>708</v>
      </c>
      <c r="F102" s="115">
        <v>108799</v>
      </c>
    </row>
    <row r="103" spans="1:7" ht="15" customHeight="1" x14ac:dyDescent="0.25">
      <c r="A103" s="129" t="s">
        <v>270</v>
      </c>
      <c r="B103" s="250" t="s">
        <v>273</v>
      </c>
      <c r="C103" s="411">
        <v>313.33</v>
      </c>
      <c r="D103" s="411">
        <v>62.67</v>
      </c>
      <c r="E103" s="411">
        <v>376</v>
      </c>
      <c r="F103" s="115">
        <v>108799</v>
      </c>
    </row>
    <row r="104" spans="1:7" ht="15" customHeight="1" x14ac:dyDescent="0.25">
      <c r="A104" s="129"/>
      <c r="B104" s="127"/>
      <c r="C104" s="410">
        <f>SUM(C101:C103)</f>
        <v>963.32999999999993</v>
      </c>
      <c r="D104" s="410">
        <f>SUM(D101:D103)</f>
        <v>192.67000000000002</v>
      </c>
      <c r="E104" s="410">
        <f>SUM(E101:E103)</f>
        <v>1156</v>
      </c>
      <c r="G104" s="244"/>
    </row>
    <row r="105" spans="1:7" ht="15" customHeight="1" x14ac:dyDescent="0.25">
      <c r="A105" s="129"/>
      <c r="B105" s="127"/>
      <c r="C105" s="411"/>
      <c r="D105" s="411"/>
      <c r="E105" s="411"/>
    </row>
    <row r="106" spans="1:7" ht="15" customHeight="1" x14ac:dyDescent="0.3">
      <c r="A106" s="377" t="s">
        <v>1193</v>
      </c>
      <c r="B106" s="128"/>
      <c r="C106" s="412"/>
      <c r="D106" s="412"/>
      <c r="E106" s="412"/>
    </row>
    <row r="107" spans="1:7" ht="15" customHeight="1" x14ac:dyDescent="0.25">
      <c r="A107" s="378" t="s">
        <v>1725</v>
      </c>
      <c r="B107" s="378" t="s">
        <v>2073</v>
      </c>
      <c r="C107" s="412">
        <v>191.85</v>
      </c>
      <c r="D107" s="412"/>
      <c r="E107" s="412">
        <v>191.85</v>
      </c>
      <c r="F107" s="115">
        <v>108800</v>
      </c>
    </row>
    <row r="108" spans="1:7" ht="15" customHeight="1" x14ac:dyDescent="0.25">
      <c r="A108" s="112" t="s">
        <v>240</v>
      </c>
      <c r="B108" s="378" t="s">
        <v>1726</v>
      </c>
      <c r="C108" s="411">
        <v>517</v>
      </c>
      <c r="D108" s="411">
        <v>103.4</v>
      </c>
      <c r="E108" s="411">
        <v>620.4</v>
      </c>
      <c r="F108" s="115">
        <v>108801</v>
      </c>
    </row>
    <row r="109" spans="1:7" ht="15" customHeight="1" x14ac:dyDescent="0.3">
      <c r="A109" s="378"/>
      <c r="B109" s="128"/>
      <c r="C109" s="410">
        <f>SUM(C107:C108)</f>
        <v>708.85</v>
      </c>
      <c r="D109" s="410">
        <f>SUM(D107:D108)</f>
        <v>103.4</v>
      </c>
      <c r="E109" s="410">
        <f>SUM(E107:E108)</f>
        <v>812.25</v>
      </c>
      <c r="G109" s="244"/>
    </row>
    <row r="110" spans="1:7" ht="15" customHeight="1" x14ac:dyDescent="0.3">
      <c r="A110" s="377"/>
      <c r="B110" s="128"/>
      <c r="C110" s="411"/>
      <c r="D110" s="411"/>
      <c r="E110" s="411"/>
      <c r="G110" s="244"/>
    </row>
    <row r="111" spans="1:7" ht="15" customHeight="1" x14ac:dyDescent="0.3">
      <c r="A111" s="135" t="s">
        <v>1199</v>
      </c>
      <c r="B111" s="135"/>
      <c r="C111" s="412"/>
      <c r="D111" s="412"/>
      <c r="E111" s="412"/>
      <c r="G111" s="244"/>
    </row>
    <row r="112" spans="1:7" ht="15" customHeight="1" x14ac:dyDescent="0.3">
      <c r="A112" s="135"/>
      <c r="B112" s="135"/>
      <c r="C112" s="412"/>
      <c r="D112" s="412"/>
      <c r="E112" s="412"/>
      <c r="G112" s="415"/>
    </row>
    <row r="113" spans="1:7" ht="15" customHeight="1" x14ac:dyDescent="0.3">
      <c r="A113" s="252" t="s">
        <v>653</v>
      </c>
      <c r="B113" s="253" t="s">
        <v>1655</v>
      </c>
      <c r="C113" s="412">
        <v>25.98</v>
      </c>
      <c r="D113" s="412">
        <v>5.19</v>
      </c>
      <c r="E113" s="411">
        <f>SUM(C113:D113)</f>
        <v>31.17</v>
      </c>
      <c r="F113" s="126" t="s">
        <v>5</v>
      </c>
      <c r="G113" s="415"/>
    </row>
    <row r="114" spans="1:7" ht="15" customHeight="1" x14ac:dyDescent="0.25">
      <c r="C114" s="410">
        <f>SUM(C113:C113)</f>
        <v>25.98</v>
      </c>
      <c r="D114" s="410">
        <f>SUM(D113:D113)</f>
        <v>5.19</v>
      </c>
      <c r="E114" s="410">
        <f>SUM(E113:E113)</f>
        <v>31.17</v>
      </c>
      <c r="G114" s="255"/>
    </row>
    <row r="115" spans="1:7" ht="15" customHeight="1" x14ac:dyDescent="0.25">
      <c r="C115" s="411"/>
      <c r="D115" s="411"/>
      <c r="E115" s="411"/>
      <c r="G115" s="255"/>
    </row>
    <row r="116" spans="1:7" ht="15" customHeight="1" x14ac:dyDescent="0.3">
      <c r="A116" s="377" t="s">
        <v>894</v>
      </c>
      <c r="C116" s="411"/>
      <c r="D116" s="411"/>
      <c r="E116" s="416"/>
      <c r="F116" s="136"/>
      <c r="G116" s="255"/>
    </row>
    <row r="117" spans="1:7" ht="15" customHeight="1" x14ac:dyDescent="0.25">
      <c r="A117" s="137" t="s">
        <v>90</v>
      </c>
      <c r="B117" s="138" t="s">
        <v>559</v>
      </c>
      <c r="C117" s="416">
        <v>14294.68</v>
      </c>
      <c r="D117" s="416"/>
      <c r="E117" s="416">
        <v>14294.68</v>
      </c>
      <c r="F117" s="136" t="s">
        <v>92</v>
      </c>
      <c r="G117" s="255"/>
    </row>
    <row r="118" spans="1:7" ht="15" customHeight="1" x14ac:dyDescent="0.25">
      <c r="A118" s="137" t="s">
        <v>93</v>
      </c>
      <c r="B118" s="138" t="s">
        <v>560</v>
      </c>
      <c r="C118" s="416">
        <v>4688.18</v>
      </c>
      <c r="D118" s="416"/>
      <c r="E118" s="417">
        <v>4688.18</v>
      </c>
      <c r="F118" s="136">
        <v>108807</v>
      </c>
      <c r="G118" s="255"/>
    </row>
    <row r="119" spans="1:7" ht="15" customHeight="1" x14ac:dyDescent="0.25">
      <c r="A119" s="137" t="s">
        <v>95</v>
      </c>
      <c r="B119" s="138" t="s">
        <v>561</v>
      </c>
      <c r="C119" s="416">
        <v>4978.41</v>
      </c>
      <c r="D119" s="416"/>
      <c r="E119" s="411">
        <v>4978.41</v>
      </c>
      <c r="F119" s="115">
        <v>108808</v>
      </c>
      <c r="G119" s="255"/>
    </row>
    <row r="120" spans="1:7" ht="15" customHeight="1" x14ac:dyDescent="0.25">
      <c r="C120" s="410">
        <f>SUM(C117:C119)</f>
        <v>23961.27</v>
      </c>
      <c r="D120" s="410">
        <v>0</v>
      </c>
      <c r="E120" s="410">
        <f>SUM(E117:E119)</f>
        <v>23961.27</v>
      </c>
      <c r="G120" s="255"/>
    </row>
    <row r="121" spans="1:7" ht="15" customHeight="1" x14ac:dyDescent="0.25">
      <c r="C121" s="411"/>
      <c r="D121" s="411"/>
      <c r="E121" s="411"/>
      <c r="G121" s="255"/>
    </row>
    <row r="122" spans="1:7" ht="15" customHeight="1" x14ac:dyDescent="0.25">
      <c r="C122" s="418"/>
      <c r="D122" s="418"/>
      <c r="E122" s="418"/>
    </row>
    <row r="123" spans="1:7" ht="15" customHeight="1" x14ac:dyDescent="0.25">
      <c r="B123" s="141" t="s">
        <v>75</v>
      </c>
      <c r="C123" s="410">
        <f>SUM(+C114+C53+C69+C10+C83+C41+C27+C49+C94+C62+C98+C74+C196+C104+C109+C120+C65)</f>
        <v>35548.100000000006</v>
      </c>
      <c r="D123" s="410">
        <f>SUM(+D114+D53+D69+D10+D83+D41+D27+D49+D94+D62+D98+D74+D196+D104+D109+D120+D65)</f>
        <v>1320.1200000000003</v>
      </c>
      <c r="E123" s="410">
        <f>SUM(+E114+E53+E69+E10+E83+E41+E27+E49+E94+E62+E98+E74+E196+E104+E109+E120+E65)</f>
        <v>36868.189999999995</v>
      </c>
      <c r="G123" s="248"/>
    </row>
    <row r="124" spans="1:7" ht="15" customHeight="1" x14ac:dyDescent="0.25">
      <c r="B124" s="145"/>
      <c r="C124" s="411"/>
      <c r="D124" s="411"/>
      <c r="E124" s="411"/>
    </row>
  </sheetData>
  <mergeCells count="2">
    <mergeCell ref="A1:F1"/>
    <mergeCell ref="A64:B6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52" workbookViewId="0">
      <selection activeCell="A25" sqref="A25"/>
    </sheetView>
  </sheetViews>
  <sheetFormatPr defaultColWidth="8.8984375" defaultRowHeight="13.85" x14ac:dyDescent="0.25"/>
  <cols>
    <col min="1" max="1" width="38.09765625" style="112" customWidth="1"/>
    <col min="2" max="2" width="40.8984375" style="112" customWidth="1"/>
    <col min="3" max="3" width="15.3984375" style="409" customWidth="1"/>
    <col min="4" max="4" width="14.09765625" style="409" customWidth="1"/>
    <col min="5" max="5" width="16.09765625" style="409" customWidth="1"/>
    <col min="6" max="6" width="10.69921875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8.09765625" style="112" customWidth="1"/>
    <col min="258" max="258" width="40.8984375" style="112" customWidth="1"/>
    <col min="259" max="259" width="15.3984375" style="112" customWidth="1"/>
    <col min="260" max="260" width="14.09765625" style="112" customWidth="1"/>
    <col min="261" max="261" width="16.09765625" style="112" customWidth="1"/>
    <col min="262" max="262" width="10.69921875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8.09765625" style="112" customWidth="1"/>
    <col min="514" max="514" width="40.8984375" style="112" customWidth="1"/>
    <col min="515" max="515" width="15.3984375" style="112" customWidth="1"/>
    <col min="516" max="516" width="14.09765625" style="112" customWidth="1"/>
    <col min="517" max="517" width="16.09765625" style="112" customWidth="1"/>
    <col min="518" max="518" width="10.69921875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8.09765625" style="112" customWidth="1"/>
    <col min="770" max="770" width="40.8984375" style="112" customWidth="1"/>
    <col min="771" max="771" width="15.3984375" style="112" customWidth="1"/>
    <col min="772" max="772" width="14.09765625" style="112" customWidth="1"/>
    <col min="773" max="773" width="16.09765625" style="112" customWidth="1"/>
    <col min="774" max="774" width="10.69921875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8.09765625" style="112" customWidth="1"/>
    <col min="1026" max="1026" width="40.8984375" style="112" customWidth="1"/>
    <col min="1027" max="1027" width="15.3984375" style="112" customWidth="1"/>
    <col min="1028" max="1028" width="14.09765625" style="112" customWidth="1"/>
    <col min="1029" max="1029" width="16.09765625" style="112" customWidth="1"/>
    <col min="1030" max="1030" width="10.69921875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8.09765625" style="112" customWidth="1"/>
    <col min="1282" max="1282" width="40.8984375" style="112" customWidth="1"/>
    <col min="1283" max="1283" width="15.3984375" style="112" customWidth="1"/>
    <col min="1284" max="1284" width="14.09765625" style="112" customWidth="1"/>
    <col min="1285" max="1285" width="16.09765625" style="112" customWidth="1"/>
    <col min="1286" max="1286" width="10.69921875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8.09765625" style="112" customWidth="1"/>
    <col min="1538" max="1538" width="40.8984375" style="112" customWidth="1"/>
    <col min="1539" max="1539" width="15.3984375" style="112" customWidth="1"/>
    <col min="1540" max="1540" width="14.09765625" style="112" customWidth="1"/>
    <col min="1541" max="1541" width="16.09765625" style="112" customWidth="1"/>
    <col min="1542" max="1542" width="10.69921875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8.09765625" style="112" customWidth="1"/>
    <col min="1794" max="1794" width="40.8984375" style="112" customWidth="1"/>
    <col min="1795" max="1795" width="15.3984375" style="112" customWidth="1"/>
    <col min="1796" max="1796" width="14.09765625" style="112" customWidth="1"/>
    <col min="1797" max="1797" width="16.09765625" style="112" customWidth="1"/>
    <col min="1798" max="1798" width="10.69921875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8.09765625" style="112" customWidth="1"/>
    <col min="2050" max="2050" width="40.8984375" style="112" customWidth="1"/>
    <col min="2051" max="2051" width="15.3984375" style="112" customWidth="1"/>
    <col min="2052" max="2052" width="14.09765625" style="112" customWidth="1"/>
    <col min="2053" max="2053" width="16.09765625" style="112" customWidth="1"/>
    <col min="2054" max="2054" width="10.69921875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8.09765625" style="112" customWidth="1"/>
    <col min="2306" max="2306" width="40.8984375" style="112" customWidth="1"/>
    <col min="2307" max="2307" width="15.3984375" style="112" customWidth="1"/>
    <col min="2308" max="2308" width="14.09765625" style="112" customWidth="1"/>
    <col min="2309" max="2309" width="16.09765625" style="112" customWidth="1"/>
    <col min="2310" max="2310" width="10.69921875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8.09765625" style="112" customWidth="1"/>
    <col min="2562" max="2562" width="40.8984375" style="112" customWidth="1"/>
    <col min="2563" max="2563" width="15.3984375" style="112" customWidth="1"/>
    <col min="2564" max="2564" width="14.09765625" style="112" customWidth="1"/>
    <col min="2565" max="2565" width="16.09765625" style="112" customWidth="1"/>
    <col min="2566" max="2566" width="10.69921875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8.09765625" style="112" customWidth="1"/>
    <col min="2818" max="2818" width="40.8984375" style="112" customWidth="1"/>
    <col min="2819" max="2819" width="15.3984375" style="112" customWidth="1"/>
    <col min="2820" max="2820" width="14.09765625" style="112" customWidth="1"/>
    <col min="2821" max="2821" width="16.09765625" style="112" customWidth="1"/>
    <col min="2822" max="2822" width="10.69921875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8.09765625" style="112" customWidth="1"/>
    <col min="3074" max="3074" width="40.8984375" style="112" customWidth="1"/>
    <col min="3075" max="3075" width="15.3984375" style="112" customWidth="1"/>
    <col min="3076" max="3076" width="14.09765625" style="112" customWidth="1"/>
    <col min="3077" max="3077" width="16.09765625" style="112" customWidth="1"/>
    <col min="3078" max="3078" width="10.69921875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8.09765625" style="112" customWidth="1"/>
    <col min="3330" max="3330" width="40.8984375" style="112" customWidth="1"/>
    <col min="3331" max="3331" width="15.3984375" style="112" customWidth="1"/>
    <col min="3332" max="3332" width="14.09765625" style="112" customWidth="1"/>
    <col min="3333" max="3333" width="16.09765625" style="112" customWidth="1"/>
    <col min="3334" max="3334" width="10.69921875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8.09765625" style="112" customWidth="1"/>
    <col min="3586" max="3586" width="40.8984375" style="112" customWidth="1"/>
    <col min="3587" max="3587" width="15.3984375" style="112" customWidth="1"/>
    <col min="3588" max="3588" width="14.09765625" style="112" customWidth="1"/>
    <col min="3589" max="3589" width="16.09765625" style="112" customWidth="1"/>
    <col min="3590" max="3590" width="10.69921875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8.09765625" style="112" customWidth="1"/>
    <col min="3842" max="3842" width="40.8984375" style="112" customWidth="1"/>
    <col min="3843" max="3843" width="15.3984375" style="112" customWidth="1"/>
    <col min="3844" max="3844" width="14.09765625" style="112" customWidth="1"/>
    <col min="3845" max="3845" width="16.09765625" style="112" customWidth="1"/>
    <col min="3846" max="3846" width="10.69921875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8.09765625" style="112" customWidth="1"/>
    <col min="4098" max="4098" width="40.8984375" style="112" customWidth="1"/>
    <col min="4099" max="4099" width="15.3984375" style="112" customWidth="1"/>
    <col min="4100" max="4100" width="14.09765625" style="112" customWidth="1"/>
    <col min="4101" max="4101" width="16.09765625" style="112" customWidth="1"/>
    <col min="4102" max="4102" width="10.69921875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8.09765625" style="112" customWidth="1"/>
    <col min="4354" max="4354" width="40.8984375" style="112" customWidth="1"/>
    <col min="4355" max="4355" width="15.3984375" style="112" customWidth="1"/>
    <col min="4356" max="4356" width="14.09765625" style="112" customWidth="1"/>
    <col min="4357" max="4357" width="16.09765625" style="112" customWidth="1"/>
    <col min="4358" max="4358" width="10.69921875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8.09765625" style="112" customWidth="1"/>
    <col min="4610" max="4610" width="40.8984375" style="112" customWidth="1"/>
    <col min="4611" max="4611" width="15.3984375" style="112" customWidth="1"/>
    <col min="4612" max="4612" width="14.09765625" style="112" customWidth="1"/>
    <col min="4613" max="4613" width="16.09765625" style="112" customWidth="1"/>
    <col min="4614" max="4614" width="10.69921875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8.09765625" style="112" customWidth="1"/>
    <col min="4866" max="4866" width="40.8984375" style="112" customWidth="1"/>
    <col min="4867" max="4867" width="15.3984375" style="112" customWidth="1"/>
    <col min="4868" max="4868" width="14.09765625" style="112" customWidth="1"/>
    <col min="4869" max="4869" width="16.09765625" style="112" customWidth="1"/>
    <col min="4870" max="4870" width="10.69921875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8.09765625" style="112" customWidth="1"/>
    <col min="5122" max="5122" width="40.8984375" style="112" customWidth="1"/>
    <col min="5123" max="5123" width="15.3984375" style="112" customWidth="1"/>
    <col min="5124" max="5124" width="14.09765625" style="112" customWidth="1"/>
    <col min="5125" max="5125" width="16.09765625" style="112" customWidth="1"/>
    <col min="5126" max="5126" width="10.69921875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8.09765625" style="112" customWidth="1"/>
    <col min="5378" max="5378" width="40.8984375" style="112" customWidth="1"/>
    <col min="5379" max="5379" width="15.3984375" style="112" customWidth="1"/>
    <col min="5380" max="5380" width="14.09765625" style="112" customWidth="1"/>
    <col min="5381" max="5381" width="16.09765625" style="112" customWidth="1"/>
    <col min="5382" max="5382" width="10.69921875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8.09765625" style="112" customWidth="1"/>
    <col min="5634" max="5634" width="40.8984375" style="112" customWidth="1"/>
    <col min="5635" max="5635" width="15.3984375" style="112" customWidth="1"/>
    <col min="5636" max="5636" width="14.09765625" style="112" customWidth="1"/>
    <col min="5637" max="5637" width="16.09765625" style="112" customWidth="1"/>
    <col min="5638" max="5638" width="10.69921875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8.09765625" style="112" customWidth="1"/>
    <col min="5890" max="5890" width="40.8984375" style="112" customWidth="1"/>
    <col min="5891" max="5891" width="15.3984375" style="112" customWidth="1"/>
    <col min="5892" max="5892" width="14.09765625" style="112" customWidth="1"/>
    <col min="5893" max="5893" width="16.09765625" style="112" customWidth="1"/>
    <col min="5894" max="5894" width="10.69921875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8.09765625" style="112" customWidth="1"/>
    <col min="6146" max="6146" width="40.8984375" style="112" customWidth="1"/>
    <col min="6147" max="6147" width="15.3984375" style="112" customWidth="1"/>
    <col min="6148" max="6148" width="14.09765625" style="112" customWidth="1"/>
    <col min="6149" max="6149" width="16.09765625" style="112" customWidth="1"/>
    <col min="6150" max="6150" width="10.69921875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8.09765625" style="112" customWidth="1"/>
    <col min="6402" max="6402" width="40.8984375" style="112" customWidth="1"/>
    <col min="6403" max="6403" width="15.3984375" style="112" customWidth="1"/>
    <col min="6404" max="6404" width="14.09765625" style="112" customWidth="1"/>
    <col min="6405" max="6405" width="16.09765625" style="112" customWidth="1"/>
    <col min="6406" max="6406" width="10.69921875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8.09765625" style="112" customWidth="1"/>
    <col min="6658" max="6658" width="40.8984375" style="112" customWidth="1"/>
    <col min="6659" max="6659" width="15.3984375" style="112" customWidth="1"/>
    <col min="6660" max="6660" width="14.09765625" style="112" customWidth="1"/>
    <col min="6661" max="6661" width="16.09765625" style="112" customWidth="1"/>
    <col min="6662" max="6662" width="10.69921875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8.09765625" style="112" customWidth="1"/>
    <col min="6914" max="6914" width="40.8984375" style="112" customWidth="1"/>
    <col min="6915" max="6915" width="15.3984375" style="112" customWidth="1"/>
    <col min="6916" max="6916" width="14.09765625" style="112" customWidth="1"/>
    <col min="6917" max="6917" width="16.09765625" style="112" customWidth="1"/>
    <col min="6918" max="6918" width="10.69921875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8.09765625" style="112" customWidth="1"/>
    <col min="7170" max="7170" width="40.8984375" style="112" customWidth="1"/>
    <col min="7171" max="7171" width="15.3984375" style="112" customWidth="1"/>
    <col min="7172" max="7172" width="14.09765625" style="112" customWidth="1"/>
    <col min="7173" max="7173" width="16.09765625" style="112" customWidth="1"/>
    <col min="7174" max="7174" width="10.69921875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8.09765625" style="112" customWidth="1"/>
    <col min="7426" max="7426" width="40.8984375" style="112" customWidth="1"/>
    <col min="7427" max="7427" width="15.3984375" style="112" customWidth="1"/>
    <col min="7428" max="7428" width="14.09765625" style="112" customWidth="1"/>
    <col min="7429" max="7429" width="16.09765625" style="112" customWidth="1"/>
    <col min="7430" max="7430" width="10.69921875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8.09765625" style="112" customWidth="1"/>
    <col min="7682" max="7682" width="40.8984375" style="112" customWidth="1"/>
    <col min="7683" max="7683" width="15.3984375" style="112" customWidth="1"/>
    <col min="7684" max="7684" width="14.09765625" style="112" customWidth="1"/>
    <col min="7685" max="7685" width="16.09765625" style="112" customWidth="1"/>
    <col min="7686" max="7686" width="10.69921875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8.09765625" style="112" customWidth="1"/>
    <col min="7938" max="7938" width="40.8984375" style="112" customWidth="1"/>
    <col min="7939" max="7939" width="15.3984375" style="112" customWidth="1"/>
    <col min="7940" max="7940" width="14.09765625" style="112" customWidth="1"/>
    <col min="7941" max="7941" width="16.09765625" style="112" customWidth="1"/>
    <col min="7942" max="7942" width="10.69921875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8.09765625" style="112" customWidth="1"/>
    <col min="8194" max="8194" width="40.8984375" style="112" customWidth="1"/>
    <col min="8195" max="8195" width="15.3984375" style="112" customWidth="1"/>
    <col min="8196" max="8196" width="14.09765625" style="112" customWidth="1"/>
    <col min="8197" max="8197" width="16.09765625" style="112" customWidth="1"/>
    <col min="8198" max="8198" width="10.69921875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8.09765625" style="112" customWidth="1"/>
    <col min="8450" max="8450" width="40.8984375" style="112" customWidth="1"/>
    <col min="8451" max="8451" width="15.3984375" style="112" customWidth="1"/>
    <col min="8452" max="8452" width="14.09765625" style="112" customWidth="1"/>
    <col min="8453" max="8453" width="16.09765625" style="112" customWidth="1"/>
    <col min="8454" max="8454" width="10.69921875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8.09765625" style="112" customWidth="1"/>
    <col min="8706" max="8706" width="40.8984375" style="112" customWidth="1"/>
    <col min="8707" max="8707" width="15.3984375" style="112" customWidth="1"/>
    <col min="8708" max="8708" width="14.09765625" style="112" customWidth="1"/>
    <col min="8709" max="8709" width="16.09765625" style="112" customWidth="1"/>
    <col min="8710" max="8710" width="10.69921875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8.09765625" style="112" customWidth="1"/>
    <col min="8962" max="8962" width="40.8984375" style="112" customWidth="1"/>
    <col min="8963" max="8963" width="15.3984375" style="112" customWidth="1"/>
    <col min="8964" max="8964" width="14.09765625" style="112" customWidth="1"/>
    <col min="8965" max="8965" width="16.09765625" style="112" customWidth="1"/>
    <col min="8966" max="8966" width="10.69921875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8.09765625" style="112" customWidth="1"/>
    <col min="9218" max="9218" width="40.8984375" style="112" customWidth="1"/>
    <col min="9219" max="9219" width="15.3984375" style="112" customWidth="1"/>
    <col min="9220" max="9220" width="14.09765625" style="112" customWidth="1"/>
    <col min="9221" max="9221" width="16.09765625" style="112" customWidth="1"/>
    <col min="9222" max="9222" width="10.69921875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8.09765625" style="112" customWidth="1"/>
    <col min="9474" max="9474" width="40.8984375" style="112" customWidth="1"/>
    <col min="9475" max="9475" width="15.3984375" style="112" customWidth="1"/>
    <col min="9476" max="9476" width="14.09765625" style="112" customWidth="1"/>
    <col min="9477" max="9477" width="16.09765625" style="112" customWidth="1"/>
    <col min="9478" max="9478" width="10.69921875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8.09765625" style="112" customWidth="1"/>
    <col min="9730" max="9730" width="40.8984375" style="112" customWidth="1"/>
    <col min="9731" max="9731" width="15.3984375" style="112" customWidth="1"/>
    <col min="9732" max="9732" width="14.09765625" style="112" customWidth="1"/>
    <col min="9733" max="9733" width="16.09765625" style="112" customWidth="1"/>
    <col min="9734" max="9734" width="10.69921875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8.09765625" style="112" customWidth="1"/>
    <col min="9986" max="9986" width="40.8984375" style="112" customWidth="1"/>
    <col min="9987" max="9987" width="15.3984375" style="112" customWidth="1"/>
    <col min="9988" max="9988" width="14.09765625" style="112" customWidth="1"/>
    <col min="9989" max="9989" width="16.09765625" style="112" customWidth="1"/>
    <col min="9990" max="9990" width="10.69921875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8.09765625" style="112" customWidth="1"/>
    <col min="10242" max="10242" width="40.8984375" style="112" customWidth="1"/>
    <col min="10243" max="10243" width="15.3984375" style="112" customWidth="1"/>
    <col min="10244" max="10244" width="14.09765625" style="112" customWidth="1"/>
    <col min="10245" max="10245" width="16.09765625" style="112" customWidth="1"/>
    <col min="10246" max="10246" width="10.69921875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8.09765625" style="112" customWidth="1"/>
    <col min="10498" max="10498" width="40.8984375" style="112" customWidth="1"/>
    <col min="10499" max="10499" width="15.3984375" style="112" customWidth="1"/>
    <col min="10500" max="10500" width="14.09765625" style="112" customWidth="1"/>
    <col min="10501" max="10501" width="16.09765625" style="112" customWidth="1"/>
    <col min="10502" max="10502" width="10.69921875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8.09765625" style="112" customWidth="1"/>
    <col min="10754" max="10754" width="40.8984375" style="112" customWidth="1"/>
    <col min="10755" max="10755" width="15.3984375" style="112" customWidth="1"/>
    <col min="10756" max="10756" width="14.09765625" style="112" customWidth="1"/>
    <col min="10757" max="10757" width="16.09765625" style="112" customWidth="1"/>
    <col min="10758" max="10758" width="10.69921875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8.09765625" style="112" customWidth="1"/>
    <col min="11010" max="11010" width="40.8984375" style="112" customWidth="1"/>
    <col min="11011" max="11011" width="15.3984375" style="112" customWidth="1"/>
    <col min="11012" max="11012" width="14.09765625" style="112" customWidth="1"/>
    <col min="11013" max="11013" width="16.09765625" style="112" customWidth="1"/>
    <col min="11014" max="11014" width="10.69921875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8.09765625" style="112" customWidth="1"/>
    <col min="11266" max="11266" width="40.8984375" style="112" customWidth="1"/>
    <col min="11267" max="11267" width="15.3984375" style="112" customWidth="1"/>
    <col min="11268" max="11268" width="14.09765625" style="112" customWidth="1"/>
    <col min="11269" max="11269" width="16.09765625" style="112" customWidth="1"/>
    <col min="11270" max="11270" width="10.69921875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8.09765625" style="112" customWidth="1"/>
    <col min="11522" max="11522" width="40.8984375" style="112" customWidth="1"/>
    <col min="11523" max="11523" width="15.3984375" style="112" customWidth="1"/>
    <col min="11524" max="11524" width="14.09765625" style="112" customWidth="1"/>
    <col min="11525" max="11525" width="16.09765625" style="112" customWidth="1"/>
    <col min="11526" max="11526" width="10.69921875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8.09765625" style="112" customWidth="1"/>
    <col min="11778" max="11778" width="40.8984375" style="112" customWidth="1"/>
    <col min="11779" max="11779" width="15.3984375" style="112" customWidth="1"/>
    <col min="11780" max="11780" width="14.09765625" style="112" customWidth="1"/>
    <col min="11781" max="11781" width="16.09765625" style="112" customWidth="1"/>
    <col min="11782" max="11782" width="10.69921875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8.09765625" style="112" customWidth="1"/>
    <col min="12034" max="12034" width="40.8984375" style="112" customWidth="1"/>
    <col min="12035" max="12035" width="15.3984375" style="112" customWidth="1"/>
    <col min="12036" max="12036" width="14.09765625" style="112" customWidth="1"/>
    <col min="12037" max="12037" width="16.09765625" style="112" customWidth="1"/>
    <col min="12038" max="12038" width="10.69921875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8.09765625" style="112" customWidth="1"/>
    <col min="12290" max="12290" width="40.8984375" style="112" customWidth="1"/>
    <col min="12291" max="12291" width="15.3984375" style="112" customWidth="1"/>
    <col min="12292" max="12292" width="14.09765625" style="112" customWidth="1"/>
    <col min="12293" max="12293" width="16.09765625" style="112" customWidth="1"/>
    <col min="12294" max="12294" width="10.69921875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8.09765625" style="112" customWidth="1"/>
    <col min="12546" max="12546" width="40.8984375" style="112" customWidth="1"/>
    <col min="12547" max="12547" width="15.3984375" style="112" customWidth="1"/>
    <col min="12548" max="12548" width="14.09765625" style="112" customWidth="1"/>
    <col min="12549" max="12549" width="16.09765625" style="112" customWidth="1"/>
    <col min="12550" max="12550" width="10.69921875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8.09765625" style="112" customWidth="1"/>
    <col min="12802" max="12802" width="40.8984375" style="112" customWidth="1"/>
    <col min="12803" max="12803" width="15.3984375" style="112" customWidth="1"/>
    <col min="12804" max="12804" width="14.09765625" style="112" customWidth="1"/>
    <col min="12805" max="12805" width="16.09765625" style="112" customWidth="1"/>
    <col min="12806" max="12806" width="10.69921875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8.09765625" style="112" customWidth="1"/>
    <col min="13058" max="13058" width="40.8984375" style="112" customWidth="1"/>
    <col min="13059" max="13059" width="15.3984375" style="112" customWidth="1"/>
    <col min="13060" max="13060" width="14.09765625" style="112" customWidth="1"/>
    <col min="13061" max="13061" width="16.09765625" style="112" customWidth="1"/>
    <col min="13062" max="13062" width="10.69921875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8.09765625" style="112" customWidth="1"/>
    <col min="13314" max="13314" width="40.8984375" style="112" customWidth="1"/>
    <col min="13315" max="13315" width="15.3984375" style="112" customWidth="1"/>
    <col min="13316" max="13316" width="14.09765625" style="112" customWidth="1"/>
    <col min="13317" max="13317" width="16.09765625" style="112" customWidth="1"/>
    <col min="13318" max="13318" width="10.69921875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8.09765625" style="112" customWidth="1"/>
    <col min="13570" max="13570" width="40.8984375" style="112" customWidth="1"/>
    <col min="13571" max="13571" width="15.3984375" style="112" customWidth="1"/>
    <col min="13572" max="13572" width="14.09765625" style="112" customWidth="1"/>
    <col min="13573" max="13573" width="16.09765625" style="112" customWidth="1"/>
    <col min="13574" max="13574" width="10.69921875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8.09765625" style="112" customWidth="1"/>
    <col min="13826" max="13826" width="40.8984375" style="112" customWidth="1"/>
    <col min="13827" max="13827" width="15.3984375" style="112" customWidth="1"/>
    <col min="13828" max="13828" width="14.09765625" style="112" customWidth="1"/>
    <col min="13829" max="13829" width="16.09765625" style="112" customWidth="1"/>
    <col min="13830" max="13830" width="10.69921875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8.09765625" style="112" customWidth="1"/>
    <col min="14082" max="14082" width="40.8984375" style="112" customWidth="1"/>
    <col min="14083" max="14083" width="15.3984375" style="112" customWidth="1"/>
    <col min="14084" max="14084" width="14.09765625" style="112" customWidth="1"/>
    <col min="14085" max="14085" width="16.09765625" style="112" customWidth="1"/>
    <col min="14086" max="14086" width="10.69921875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8.09765625" style="112" customWidth="1"/>
    <col min="14338" max="14338" width="40.8984375" style="112" customWidth="1"/>
    <col min="14339" max="14339" width="15.3984375" style="112" customWidth="1"/>
    <col min="14340" max="14340" width="14.09765625" style="112" customWidth="1"/>
    <col min="14341" max="14341" width="16.09765625" style="112" customWidth="1"/>
    <col min="14342" max="14342" width="10.69921875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8.09765625" style="112" customWidth="1"/>
    <col min="14594" max="14594" width="40.8984375" style="112" customWidth="1"/>
    <col min="14595" max="14595" width="15.3984375" style="112" customWidth="1"/>
    <col min="14596" max="14596" width="14.09765625" style="112" customWidth="1"/>
    <col min="14597" max="14597" width="16.09765625" style="112" customWidth="1"/>
    <col min="14598" max="14598" width="10.69921875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8.09765625" style="112" customWidth="1"/>
    <col min="14850" max="14850" width="40.8984375" style="112" customWidth="1"/>
    <col min="14851" max="14851" width="15.3984375" style="112" customWidth="1"/>
    <col min="14852" max="14852" width="14.09765625" style="112" customWidth="1"/>
    <col min="14853" max="14853" width="16.09765625" style="112" customWidth="1"/>
    <col min="14854" max="14854" width="10.69921875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8.09765625" style="112" customWidth="1"/>
    <col min="15106" max="15106" width="40.8984375" style="112" customWidth="1"/>
    <col min="15107" max="15107" width="15.3984375" style="112" customWidth="1"/>
    <col min="15108" max="15108" width="14.09765625" style="112" customWidth="1"/>
    <col min="15109" max="15109" width="16.09765625" style="112" customWidth="1"/>
    <col min="15110" max="15110" width="10.69921875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8.09765625" style="112" customWidth="1"/>
    <col min="15362" max="15362" width="40.8984375" style="112" customWidth="1"/>
    <col min="15363" max="15363" width="15.3984375" style="112" customWidth="1"/>
    <col min="15364" max="15364" width="14.09765625" style="112" customWidth="1"/>
    <col min="15365" max="15365" width="16.09765625" style="112" customWidth="1"/>
    <col min="15366" max="15366" width="10.69921875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8.09765625" style="112" customWidth="1"/>
    <col min="15618" max="15618" width="40.8984375" style="112" customWidth="1"/>
    <col min="15619" max="15619" width="15.3984375" style="112" customWidth="1"/>
    <col min="15620" max="15620" width="14.09765625" style="112" customWidth="1"/>
    <col min="15621" max="15621" width="16.09765625" style="112" customWidth="1"/>
    <col min="15622" max="15622" width="10.69921875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8.09765625" style="112" customWidth="1"/>
    <col min="15874" max="15874" width="40.8984375" style="112" customWidth="1"/>
    <col min="15875" max="15875" width="15.3984375" style="112" customWidth="1"/>
    <col min="15876" max="15876" width="14.09765625" style="112" customWidth="1"/>
    <col min="15877" max="15877" width="16.09765625" style="112" customWidth="1"/>
    <col min="15878" max="15878" width="10.69921875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8.09765625" style="112" customWidth="1"/>
    <col min="16130" max="16130" width="40.8984375" style="112" customWidth="1"/>
    <col min="16131" max="16131" width="15.3984375" style="112" customWidth="1"/>
    <col min="16132" max="16132" width="14.09765625" style="112" customWidth="1"/>
    <col min="16133" max="16133" width="16.09765625" style="112" customWidth="1"/>
    <col min="16134" max="16134" width="10.69921875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43647</v>
      </c>
    </row>
    <row r="3" spans="1:8" ht="15.7" customHeight="1" x14ac:dyDescent="0.25">
      <c r="B3" s="113"/>
    </row>
    <row r="4" spans="1:8" ht="15" customHeight="1" x14ac:dyDescent="0.3">
      <c r="A4" s="386" t="s">
        <v>873</v>
      </c>
      <c r="C4" s="117" t="s">
        <v>201</v>
      </c>
      <c r="D4" s="117" t="s">
        <v>202</v>
      </c>
      <c r="E4" s="117" t="s">
        <v>203</v>
      </c>
      <c r="F4" s="385" t="s">
        <v>435</v>
      </c>
    </row>
    <row r="5" spans="1:8" ht="15" customHeight="1" x14ac:dyDescent="0.25">
      <c r="A5" s="387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387" t="s">
        <v>6</v>
      </c>
      <c r="B6" s="112" t="s">
        <v>1614</v>
      </c>
      <c r="C6" s="120">
        <v>45.89</v>
      </c>
      <c r="D6" s="120">
        <v>9.18</v>
      </c>
      <c r="E6" s="120">
        <v>55.07</v>
      </c>
      <c r="F6" s="115" t="s">
        <v>5</v>
      </c>
      <c r="G6" s="244"/>
    </row>
    <row r="7" spans="1:8" ht="15" customHeight="1" x14ac:dyDescent="0.25">
      <c r="A7" s="387" t="s">
        <v>6</v>
      </c>
      <c r="B7" s="112" t="s">
        <v>1614</v>
      </c>
      <c r="C7" s="120">
        <v>17.98</v>
      </c>
      <c r="D7" s="120">
        <v>3.59</v>
      </c>
      <c r="E7" s="120">
        <v>21.57</v>
      </c>
      <c r="F7" s="115" t="s">
        <v>5</v>
      </c>
      <c r="G7" s="244"/>
    </row>
    <row r="8" spans="1:8" ht="15" customHeight="1" x14ac:dyDescent="0.25">
      <c r="A8" s="387" t="s">
        <v>1773</v>
      </c>
      <c r="B8" s="112" t="s">
        <v>1729</v>
      </c>
      <c r="C8" s="120">
        <v>83</v>
      </c>
      <c r="D8" s="120"/>
      <c r="E8" s="120">
        <v>83</v>
      </c>
      <c r="F8" s="115" t="s">
        <v>1730</v>
      </c>
      <c r="G8" s="244"/>
    </row>
    <row r="9" spans="1:8" ht="15" customHeight="1" x14ac:dyDescent="0.25">
      <c r="A9" s="387" t="s">
        <v>653</v>
      </c>
      <c r="B9" s="112" t="s">
        <v>1432</v>
      </c>
      <c r="C9" s="120">
        <v>18</v>
      </c>
      <c r="D9" s="120">
        <v>3.6</v>
      </c>
      <c r="E9" s="120">
        <v>21.6</v>
      </c>
      <c r="F9" s="115" t="s">
        <v>5</v>
      </c>
      <c r="G9" s="244"/>
    </row>
    <row r="10" spans="1:8" ht="15" customHeight="1" x14ac:dyDescent="0.25">
      <c r="A10" s="387" t="s">
        <v>632</v>
      </c>
      <c r="B10" s="112" t="s">
        <v>716</v>
      </c>
      <c r="C10" s="120">
        <v>33.869999999999997</v>
      </c>
      <c r="D10" s="120">
        <v>6.78</v>
      </c>
      <c r="E10" s="120">
        <v>40.65</v>
      </c>
      <c r="F10" s="115" t="s">
        <v>5</v>
      </c>
      <c r="G10" s="244"/>
    </row>
    <row r="11" spans="1:8" ht="15" customHeight="1" x14ac:dyDescent="0.25">
      <c r="A11" s="387" t="s">
        <v>1731</v>
      </c>
      <c r="B11" s="112" t="s">
        <v>1732</v>
      </c>
      <c r="C11" s="120">
        <v>91.79</v>
      </c>
      <c r="D11" s="120">
        <v>18.350000000000001</v>
      </c>
      <c r="E11" s="120">
        <f>SUM(C11:D11)</f>
        <v>110.14000000000001</v>
      </c>
      <c r="F11" s="115" t="s">
        <v>52</v>
      </c>
      <c r="G11" s="244"/>
    </row>
    <row r="12" spans="1:8" ht="15" customHeight="1" x14ac:dyDescent="0.25">
      <c r="A12" s="387" t="s">
        <v>1733</v>
      </c>
      <c r="B12" s="112" t="s">
        <v>1734</v>
      </c>
      <c r="C12" s="120">
        <v>276</v>
      </c>
      <c r="D12" s="120">
        <v>55.2</v>
      </c>
      <c r="E12" s="120">
        <v>331.2</v>
      </c>
      <c r="F12" s="115">
        <v>108812</v>
      </c>
      <c r="G12" s="244"/>
    </row>
    <row r="13" spans="1:8" ht="15" customHeight="1" x14ac:dyDescent="0.25">
      <c r="A13" s="387" t="s">
        <v>660</v>
      </c>
      <c r="B13" s="112" t="s">
        <v>690</v>
      </c>
      <c r="C13" s="120">
        <v>40.229999999999997</v>
      </c>
      <c r="D13" s="120">
        <v>8.0500000000000007</v>
      </c>
      <c r="E13" s="120">
        <v>48.28</v>
      </c>
      <c r="F13" s="115">
        <v>203460</v>
      </c>
      <c r="G13" s="244"/>
    </row>
    <row r="14" spans="1:8" ht="15" customHeight="1" x14ac:dyDescent="0.25">
      <c r="C14" s="410">
        <f>SUM(C5:C13)</f>
        <v>1220.76</v>
      </c>
      <c r="D14" s="410">
        <f>SUM(D5:D13)</f>
        <v>104.75</v>
      </c>
      <c r="E14" s="410">
        <f>SUM(E5:E13)</f>
        <v>1325.51</v>
      </c>
      <c r="H14" s="112" t="s">
        <v>10</v>
      </c>
    </row>
    <row r="15" spans="1:8" ht="15" customHeight="1" x14ac:dyDescent="0.25">
      <c r="C15" s="411"/>
      <c r="D15" s="411"/>
      <c r="E15" s="411"/>
    </row>
    <row r="16" spans="1:8" ht="15" customHeight="1" x14ac:dyDescent="0.3">
      <c r="A16" s="386" t="s">
        <v>874</v>
      </c>
      <c r="C16" s="412"/>
      <c r="D16" s="412"/>
      <c r="E16" s="412"/>
    </row>
    <row r="17" spans="1:7" ht="15" customHeight="1" x14ac:dyDescent="0.25">
      <c r="A17" s="387" t="s">
        <v>444</v>
      </c>
      <c r="B17" s="112" t="s">
        <v>15</v>
      </c>
      <c r="C17" s="412">
        <v>18.61</v>
      </c>
      <c r="D17" s="412">
        <v>3.72</v>
      </c>
      <c r="E17" s="412">
        <v>22.33</v>
      </c>
      <c r="F17" s="115">
        <v>108813</v>
      </c>
      <c r="G17" s="244"/>
    </row>
    <row r="18" spans="1:7" ht="15" customHeight="1" x14ac:dyDescent="0.25">
      <c r="A18" s="387" t="s">
        <v>12</v>
      </c>
      <c r="B18" s="112" t="s">
        <v>13</v>
      </c>
      <c r="C18" s="120">
        <v>8.31</v>
      </c>
      <c r="D18" s="120"/>
      <c r="E18" s="120">
        <v>8.31</v>
      </c>
      <c r="F18" s="115" t="s">
        <v>5</v>
      </c>
    </row>
    <row r="19" spans="1:7" ht="15" customHeight="1" x14ac:dyDescent="0.25">
      <c r="A19" s="387" t="s">
        <v>16</v>
      </c>
      <c r="B19" s="112" t="s">
        <v>17</v>
      </c>
      <c r="C19" s="120">
        <v>32.64</v>
      </c>
      <c r="D19" s="120">
        <v>6.54</v>
      </c>
      <c r="E19" s="120">
        <v>39.18</v>
      </c>
      <c r="F19" s="115">
        <v>108814</v>
      </c>
      <c r="G19" s="244"/>
    </row>
    <row r="20" spans="1:7" ht="15" customHeight="1" x14ac:dyDescent="0.25">
      <c r="A20" s="387" t="s">
        <v>259</v>
      </c>
      <c r="B20" s="112" t="s">
        <v>1735</v>
      </c>
      <c r="C20" s="120">
        <v>99</v>
      </c>
      <c r="D20" s="120">
        <v>19.8</v>
      </c>
      <c r="E20" s="120">
        <v>118.8</v>
      </c>
      <c r="F20" s="115" t="s">
        <v>1736</v>
      </c>
      <c r="G20" s="244"/>
    </row>
    <row r="21" spans="1:7" ht="15" customHeight="1" x14ac:dyDescent="0.25">
      <c r="A21" s="112" t="s">
        <v>18</v>
      </c>
      <c r="B21" s="112" t="s">
        <v>19</v>
      </c>
      <c r="C21" s="120">
        <v>91.46</v>
      </c>
      <c r="D21" s="120">
        <v>18.29</v>
      </c>
      <c r="E21" s="120">
        <v>109.75</v>
      </c>
      <c r="F21" s="124" t="s">
        <v>5</v>
      </c>
    </row>
    <row r="22" spans="1:7" ht="15" customHeight="1" x14ac:dyDescent="0.25">
      <c r="A22" s="112" t="s">
        <v>1553</v>
      </c>
      <c r="B22" s="112" t="s">
        <v>1737</v>
      </c>
      <c r="C22" s="120">
        <v>38</v>
      </c>
      <c r="D22" s="120">
        <v>7.6</v>
      </c>
      <c r="E22" s="120">
        <v>45.6</v>
      </c>
      <c r="F22" s="124">
        <v>108815</v>
      </c>
    </row>
    <row r="23" spans="1:7" ht="15" customHeight="1" x14ac:dyDescent="0.25">
      <c r="A23" s="112" t="s">
        <v>8</v>
      </c>
      <c r="B23" s="112" t="s">
        <v>1662</v>
      </c>
      <c r="C23" s="120">
        <v>64.17</v>
      </c>
      <c r="D23" s="120">
        <v>12.84</v>
      </c>
      <c r="E23" s="120">
        <v>77.010000000000005</v>
      </c>
      <c r="F23" s="124" t="s">
        <v>5</v>
      </c>
      <c r="G23" s="244"/>
    </row>
    <row r="24" spans="1:7" ht="15" customHeight="1" x14ac:dyDescent="0.25">
      <c r="A24" s="112" t="s">
        <v>720</v>
      </c>
      <c r="B24" s="112" t="s">
        <v>1738</v>
      </c>
      <c r="C24" s="120">
        <v>122</v>
      </c>
      <c r="D24" s="120"/>
      <c r="E24" s="120">
        <v>122</v>
      </c>
      <c r="F24" s="124" t="s">
        <v>52</v>
      </c>
      <c r="G24" s="244"/>
    </row>
    <row r="25" spans="1:7" ht="15" customHeight="1" x14ac:dyDescent="0.25">
      <c r="A25" s="112" t="s">
        <v>2072</v>
      </c>
      <c r="B25" s="112" t="s">
        <v>613</v>
      </c>
      <c r="C25" s="120">
        <v>27</v>
      </c>
      <c r="D25" s="120"/>
      <c r="E25" s="120">
        <v>27</v>
      </c>
      <c r="F25" s="124">
        <v>108816</v>
      </c>
      <c r="G25" s="244"/>
    </row>
    <row r="26" spans="1:7" ht="32.25" customHeight="1" x14ac:dyDescent="0.25">
      <c r="A26" s="112" t="s">
        <v>850</v>
      </c>
      <c r="B26" s="422" t="s">
        <v>1739</v>
      </c>
      <c r="C26" s="120">
        <v>60</v>
      </c>
      <c r="D26" s="120">
        <v>12</v>
      </c>
      <c r="E26" s="120">
        <v>72</v>
      </c>
      <c r="F26" s="124">
        <v>203452</v>
      </c>
      <c r="G26" s="244"/>
    </row>
    <row r="27" spans="1:7" ht="18" customHeight="1" x14ac:dyDescent="0.25">
      <c r="A27" s="423" t="s">
        <v>671</v>
      </c>
      <c r="B27" s="422" t="s">
        <v>655</v>
      </c>
      <c r="C27" s="120">
        <v>47.98</v>
      </c>
      <c r="D27" s="120"/>
      <c r="E27" s="120">
        <v>47.98</v>
      </c>
      <c r="F27" s="124">
        <v>203453</v>
      </c>
      <c r="G27" s="244"/>
    </row>
    <row r="28" spans="1:7" ht="15" customHeight="1" x14ac:dyDescent="0.25">
      <c r="C28" s="410">
        <f>SUM(C17:C27)</f>
        <v>609.17000000000007</v>
      </c>
      <c r="D28" s="410">
        <f>SUM(D17:D27)</f>
        <v>80.790000000000006</v>
      </c>
      <c r="E28" s="410">
        <f>SUM(E17:E27)</f>
        <v>689.96</v>
      </c>
    </row>
    <row r="29" spans="1:7" ht="15" customHeight="1" x14ac:dyDescent="0.25">
      <c r="C29" s="411"/>
      <c r="D29" s="411"/>
      <c r="E29" s="411"/>
    </row>
    <row r="30" spans="1:7" ht="15" customHeight="1" x14ac:dyDescent="0.3">
      <c r="A30" s="386" t="s">
        <v>876</v>
      </c>
      <c r="C30" s="412"/>
      <c r="D30" s="412"/>
      <c r="E30" s="412"/>
    </row>
    <row r="31" spans="1:7" ht="15" customHeight="1" x14ac:dyDescent="0.25">
      <c r="A31" s="387" t="s">
        <v>3</v>
      </c>
      <c r="B31" s="112" t="s">
        <v>4</v>
      </c>
      <c r="C31" s="412">
        <v>466</v>
      </c>
      <c r="D31" s="412"/>
      <c r="E31" s="412">
        <v>466</v>
      </c>
      <c r="F31" s="115" t="s">
        <v>5</v>
      </c>
    </row>
    <row r="32" spans="1:7" ht="15" customHeight="1" x14ac:dyDescent="0.25">
      <c r="A32" s="387" t="s">
        <v>6</v>
      </c>
      <c r="B32" s="112" t="s">
        <v>1614</v>
      </c>
      <c r="C32" s="120">
        <v>78.61</v>
      </c>
      <c r="D32" s="120">
        <v>15.72</v>
      </c>
      <c r="E32" s="120">
        <v>94.33</v>
      </c>
      <c r="F32" s="115" t="s">
        <v>5</v>
      </c>
      <c r="G32" s="244"/>
    </row>
    <row r="33" spans="1:7" ht="15" customHeight="1" x14ac:dyDescent="0.25">
      <c r="A33" s="387" t="s">
        <v>881</v>
      </c>
      <c r="B33" s="112" t="s">
        <v>1536</v>
      </c>
      <c r="C33" s="120">
        <v>15</v>
      </c>
      <c r="D33" s="120">
        <v>3</v>
      </c>
      <c r="E33" s="120">
        <v>18</v>
      </c>
      <c r="F33" s="115" t="s">
        <v>5</v>
      </c>
      <c r="G33" s="244"/>
    </row>
    <row r="34" spans="1:7" ht="15" customHeight="1" x14ac:dyDescent="0.25">
      <c r="A34" s="387" t="s">
        <v>881</v>
      </c>
      <c r="B34" s="112" t="s">
        <v>1740</v>
      </c>
      <c r="C34" s="120">
        <v>15</v>
      </c>
      <c r="D34" s="120">
        <v>3</v>
      </c>
      <c r="E34" s="120">
        <v>18</v>
      </c>
      <c r="F34" s="115" t="s">
        <v>52</v>
      </c>
      <c r="G34" s="244"/>
    </row>
    <row r="35" spans="1:7" ht="15" customHeight="1" x14ac:dyDescent="0.25">
      <c r="A35" s="387" t="s">
        <v>1706</v>
      </c>
      <c r="B35" s="112" t="s">
        <v>1741</v>
      </c>
      <c r="C35" s="120">
        <v>139.9</v>
      </c>
      <c r="D35" s="120">
        <v>28</v>
      </c>
      <c r="E35" s="120">
        <v>167.9</v>
      </c>
      <c r="F35" s="115" t="s">
        <v>569</v>
      </c>
    </row>
    <row r="36" spans="1:7" ht="15" customHeight="1" x14ac:dyDescent="0.25">
      <c r="A36" s="413" t="s">
        <v>681</v>
      </c>
      <c r="B36" s="112" t="s">
        <v>1742</v>
      </c>
      <c r="C36" s="120">
        <v>54.62</v>
      </c>
      <c r="D36" s="120">
        <v>2.74</v>
      </c>
      <c r="E36" s="120">
        <v>57.36</v>
      </c>
      <c r="F36" s="115">
        <v>108817</v>
      </c>
      <c r="G36" s="244"/>
    </row>
    <row r="37" spans="1:7" ht="15" customHeight="1" x14ac:dyDescent="0.25">
      <c r="A37" s="413" t="s">
        <v>1704</v>
      </c>
      <c r="B37" s="112" t="s">
        <v>1705</v>
      </c>
      <c r="C37" s="120">
        <v>53.18</v>
      </c>
      <c r="D37" s="120">
        <v>10.64</v>
      </c>
      <c r="E37" s="120">
        <v>63.82</v>
      </c>
      <c r="F37" s="115" t="s">
        <v>569</v>
      </c>
      <c r="G37" s="244"/>
    </row>
    <row r="38" spans="1:7" ht="15" customHeight="1" x14ac:dyDescent="0.25">
      <c r="A38" s="413" t="s">
        <v>1743</v>
      </c>
      <c r="B38" s="112" t="s">
        <v>1744</v>
      </c>
      <c r="C38" s="120">
        <v>55.21</v>
      </c>
      <c r="D38" s="120">
        <v>11.04</v>
      </c>
      <c r="E38" s="120">
        <v>66.25</v>
      </c>
      <c r="F38" s="115" t="s">
        <v>569</v>
      </c>
      <c r="G38" s="244"/>
    </row>
    <row r="39" spans="1:7" ht="15" customHeight="1" x14ac:dyDescent="0.25">
      <c r="A39" s="413" t="s">
        <v>663</v>
      </c>
      <c r="B39" s="112" t="s">
        <v>1745</v>
      </c>
      <c r="C39" s="120">
        <v>40.32</v>
      </c>
      <c r="D39" s="120">
        <v>8.07</v>
      </c>
      <c r="E39" s="120">
        <v>48.39</v>
      </c>
      <c r="F39" s="115" t="s">
        <v>52</v>
      </c>
      <c r="G39" s="244"/>
    </row>
    <row r="40" spans="1:7" ht="15" customHeight="1" x14ac:dyDescent="0.25">
      <c r="A40" s="413" t="s">
        <v>977</v>
      </c>
      <c r="B40" s="112" t="s">
        <v>1746</v>
      </c>
      <c r="C40" s="120">
        <v>178.83</v>
      </c>
      <c r="D40" s="120">
        <v>35.770000000000003</v>
      </c>
      <c r="E40" s="120">
        <v>214.6</v>
      </c>
      <c r="F40" s="115" t="s">
        <v>52</v>
      </c>
      <c r="G40" s="244"/>
    </row>
    <row r="41" spans="1:7" ht="15" customHeight="1" x14ac:dyDescent="0.25">
      <c r="A41" s="413" t="s">
        <v>671</v>
      </c>
      <c r="B41" s="112" t="s">
        <v>655</v>
      </c>
      <c r="C41" s="120">
        <v>53.43</v>
      </c>
      <c r="D41" s="120">
        <v>1.33</v>
      </c>
      <c r="E41" s="120">
        <v>54.76</v>
      </c>
      <c r="F41" s="115">
        <v>108818</v>
      </c>
      <c r="G41" s="244"/>
    </row>
    <row r="42" spans="1:7" ht="15" customHeight="1" x14ac:dyDescent="0.25">
      <c r="A42" s="413" t="s">
        <v>1129</v>
      </c>
      <c r="B42" s="112" t="s">
        <v>1747</v>
      </c>
      <c r="C42" s="120">
        <v>49</v>
      </c>
      <c r="D42" s="120"/>
      <c r="E42" s="120">
        <v>49</v>
      </c>
      <c r="F42" s="115">
        <v>108819</v>
      </c>
      <c r="G42" s="244"/>
    </row>
    <row r="43" spans="1:7" ht="15" customHeight="1" x14ac:dyDescent="0.25">
      <c r="A43" s="413" t="s">
        <v>1748</v>
      </c>
      <c r="B43" s="112" t="s">
        <v>1749</v>
      </c>
      <c r="C43" s="120">
        <v>122.91</v>
      </c>
      <c r="D43" s="120">
        <v>18.03</v>
      </c>
      <c r="E43" s="120">
        <v>140.94</v>
      </c>
      <c r="F43" s="115" t="s">
        <v>52</v>
      </c>
      <c r="G43" s="244"/>
    </row>
    <row r="44" spans="1:7" ht="15" customHeight="1" x14ac:dyDescent="0.25">
      <c r="A44" s="413" t="s">
        <v>734</v>
      </c>
      <c r="B44" s="112" t="s">
        <v>1750</v>
      </c>
      <c r="C44" s="120">
        <v>567.27</v>
      </c>
      <c r="D44" s="120">
        <v>113.45</v>
      </c>
      <c r="E44" s="120">
        <v>680.72</v>
      </c>
      <c r="F44" s="115">
        <v>203461</v>
      </c>
      <c r="G44" s="244"/>
    </row>
    <row r="45" spans="1:7" s="127" customFormat="1" ht="15" customHeight="1" x14ac:dyDescent="0.3">
      <c r="B45" s="128"/>
      <c r="C45" s="410">
        <f>SUM(C31:C44)</f>
        <v>1889.2800000000002</v>
      </c>
      <c r="D45" s="410">
        <f>SUM(D31:D44)</f>
        <v>250.79000000000002</v>
      </c>
      <c r="E45" s="410">
        <f>SUM(E31:E44)</f>
        <v>2140.0700000000002</v>
      </c>
      <c r="F45" s="126"/>
      <c r="G45" s="248"/>
    </row>
    <row r="46" spans="1:7" s="127" customFormat="1" ht="15" customHeight="1" x14ac:dyDescent="0.3">
      <c r="B46" s="128"/>
      <c r="C46" s="411"/>
      <c r="D46" s="411"/>
      <c r="E46" s="411"/>
      <c r="F46" s="126"/>
      <c r="G46" s="248"/>
    </row>
    <row r="47" spans="1:7" ht="15" customHeight="1" x14ac:dyDescent="0.3">
      <c r="A47" s="386" t="s">
        <v>887</v>
      </c>
      <c r="C47" s="412"/>
      <c r="D47" s="412"/>
      <c r="E47" s="412"/>
    </row>
    <row r="48" spans="1:7" ht="15" customHeight="1" x14ac:dyDescent="0.25">
      <c r="A48" s="387" t="s">
        <v>3</v>
      </c>
      <c r="B48" s="112" t="s">
        <v>4</v>
      </c>
      <c r="C48" s="412">
        <v>191</v>
      </c>
      <c r="D48" s="412"/>
      <c r="E48" s="412">
        <v>191</v>
      </c>
      <c r="F48" s="115" t="s">
        <v>5</v>
      </c>
    </row>
    <row r="49" spans="1:7" ht="15" customHeight="1" x14ac:dyDescent="0.25">
      <c r="A49" s="387" t="s">
        <v>40</v>
      </c>
      <c r="B49" s="112" t="s">
        <v>1708</v>
      </c>
      <c r="C49" s="120">
        <v>520</v>
      </c>
      <c r="D49" s="120">
        <v>104</v>
      </c>
      <c r="E49" s="120">
        <v>624</v>
      </c>
      <c r="F49" s="115">
        <v>203440</v>
      </c>
      <c r="G49" s="244"/>
    </row>
    <row r="50" spans="1:7" ht="15" customHeight="1" x14ac:dyDescent="0.25">
      <c r="A50" s="387" t="s">
        <v>37</v>
      </c>
      <c r="B50" s="112" t="s">
        <v>1751</v>
      </c>
      <c r="C50" s="120">
        <v>50.78</v>
      </c>
      <c r="D50" s="120">
        <v>2.54</v>
      </c>
      <c r="E50" s="120">
        <v>53.32</v>
      </c>
      <c r="F50" s="115">
        <v>108817</v>
      </c>
      <c r="G50" s="244"/>
    </row>
    <row r="51" spans="1:7" ht="15" customHeight="1" x14ac:dyDescent="0.25">
      <c r="A51" s="387" t="s">
        <v>44</v>
      </c>
      <c r="B51" s="112" t="s">
        <v>1614</v>
      </c>
      <c r="C51" s="120">
        <v>78.61</v>
      </c>
      <c r="D51" s="120">
        <v>15.72</v>
      </c>
      <c r="E51" s="120">
        <v>94.33</v>
      </c>
      <c r="F51" s="133" t="s">
        <v>5</v>
      </c>
      <c r="G51" s="244"/>
    </row>
    <row r="52" spans="1:7" ht="15" customHeight="1" x14ac:dyDescent="0.25">
      <c r="A52" s="387" t="s">
        <v>835</v>
      </c>
      <c r="B52" s="112" t="s">
        <v>1504</v>
      </c>
      <c r="C52" s="120">
        <v>35</v>
      </c>
      <c r="D52" s="120">
        <v>7</v>
      </c>
      <c r="E52" s="120">
        <v>42</v>
      </c>
      <c r="F52" s="133">
        <v>203441</v>
      </c>
      <c r="G52" s="414"/>
    </row>
    <row r="53" spans="1:7" ht="15" customHeight="1" x14ac:dyDescent="0.25">
      <c r="A53" s="387" t="s">
        <v>684</v>
      </c>
      <c r="B53" s="112" t="s">
        <v>1752</v>
      </c>
      <c r="C53" s="120">
        <v>106.8</v>
      </c>
      <c r="D53" s="120">
        <v>21.36</v>
      </c>
      <c r="E53" s="120">
        <v>128.16</v>
      </c>
      <c r="F53" s="133">
        <v>203442</v>
      </c>
      <c r="G53" s="414"/>
    </row>
    <row r="54" spans="1:7" ht="15" customHeight="1" x14ac:dyDescent="0.25">
      <c r="A54" s="129"/>
      <c r="B54" s="127"/>
      <c r="C54" s="410">
        <f>SUM(C48:C53)</f>
        <v>982.18999999999994</v>
      </c>
      <c r="D54" s="410">
        <f>SUM(D48:D53)</f>
        <v>150.62</v>
      </c>
      <c r="E54" s="410">
        <f>SUM(E48:E53)</f>
        <v>1132.8100000000002</v>
      </c>
    </row>
    <row r="55" spans="1:7" ht="15" customHeight="1" x14ac:dyDescent="0.25">
      <c r="A55" s="129"/>
      <c r="B55" s="127"/>
      <c r="C55" s="411"/>
      <c r="D55" s="411"/>
      <c r="E55" s="411"/>
    </row>
    <row r="56" spans="1:7" ht="15" customHeight="1" x14ac:dyDescent="0.3">
      <c r="A56" s="386" t="s">
        <v>1175</v>
      </c>
      <c r="C56" s="411"/>
      <c r="D56" s="411"/>
      <c r="E56" s="411"/>
    </row>
    <row r="57" spans="1:7" ht="15" customHeight="1" x14ac:dyDescent="0.25">
      <c r="A57" s="387" t="s">
        <v>1679</v>
      </c>
      <c r="B57" s="252" t="s">
        <v>1536</v>
      </c>
      <c r="C57" s="411">
        <v>8</v>
      </c>
      <c r="D57" s="411"/>
      <c r="E57" s="411">
        <v>8</v>
      </c>
      <c r="F57" s="115" t="s">
        <v>5</v>
      </c>
    </row>
    <row r="58" spans="1:7" ht="15" customHeight="1" x14ac:dyDescent="0.25">
      <c r="A58" s="387" t="s">
        <v>1710</v>
      </c>
      <c r="B58" s="252" t="s">
        <v>1711</v>
      </c>
      <c r="C58" s="411">
        <v>67.2</v>
      </c>
      <c r="D58" s="411"/>
      <c r="E58" s="411">
        <v>67.2</v>
      </c>
      <c r="F58" s="115">
        <v>203454</v>
      </c>
    </row>
    <row r="59" spans="1:7" ht="15" customHeight="1" x14ac:dyDescent="0.25">
      <c r="A59" s="387" t="s">
        <v>1710</v>
      </c>
      <c r="B59" s="252" t="s">
        <v>1711</v>
      </c>
      <c r="C59" s="411">
        <v>28.8</v>
      </c>
      <c r="D59" s="411"/>
      <c r="E59" s="411">
        <v>28.8</v>
      </c>
      <c r="F59" s="115">
        <v>203455</v>
      </c>
    </row>
    <row r="60" spans="1:7" ht="15" customHeight="1" x14ac:dyDescent="0.25">
      <c r="A60" s="387" t="s">
        <v>1710</v>
      </c>
      <c r="B60" s="252" t="s">
        <v>1711</v>
      </c>
      <c r="C60" s="411">
        <v>28.8</v>
      </c>
      <c r="D60" s="411"/>
      <c r="E60" s="411">
        <v>28.8</v>
      </c>
      <c r="F60" s="115">
        <v>203456</v>
      </c>
    </row>
    <row r="61" spans="1:7" ht="15" customHeight="1" x14ac:dyDescent="0.25">
      <c r="A61" s="387" t="s">
        <v>1689</v>
      </c>
      <c r="B61" s="252" t="s">
        <v>1711</v>
      </c>
      <c r="C61" s="411">
        <v>96</v>
      </c>
      <c r="D61" s="411"/>
      <c r="E61" s="411">
        <v>96</v>
      </c>
      <c r="F61" s="115">
        <v>203457</v>
      </c>
    </row>
    <row r="62" spans="1:7" ht="15" customHeight="1" x14ac:dyDescent="0.25">
      <c r="A62" s="387" t="s">
        <v>1494</v>
      </c>
      <c r="B62" s="252" t="s">
        <v>1753</v>
      </c>
      <c r="C62" s="411">
        <v>20.94</v>
      </c>
      <c r="D62" s="411"/>
      <c r="E62" s="411">
        <v>20.94</v>
      </c>
      <c r="F62" s="115">
        <v>203462</v>
      </c>
    </row>
    <row r="63" spans="1:7" ht="15" customHeight="1" x14ac:dyDescent="0.25">
      <c r="A63" s="387" t="s">
        <v>1494</v>
      </c>
      <c r="B63" s="252" t="s">
        <v>1754</v>
      </c>
      <c r="C63" s="411">
        <v>20</v>
      </c>
      <c r="D63" s="411"/>
      <c r="E63" s="411">
        <v>20</v>
      </c>
      <c r="F63" s="115">
        <v>203462</v>
      </c>
    </row>
    <row r="64" spans="1:7" ht="15" customHeight="1" x14ac:dyDescent="0.25">
      <c r="A64" s="387" t="s">
        <v>1494</v>
      </c>
      <c r="B64" s="252" t="s">
        <v>1755</v>
      </c>
      <c r="C64" s="411">
        <v>3</v>
      </c>
      <c r="D64" s="411"/>
      <c r="E64" s="411">
        <v>3</v>
      </c>
      <c r="F64" s="115">
        <v>203462</v>
      </c>
    </row>
    <row r="65" spans="1:7" ht="15" customHeight="1" x14ac:dyDescent="0.25">
      <c r="A65" s="387" t="s">
        <v>1494</v>
      </c>
      <c r="B65" s="252" t="s">
        <v>1755</v>
      </c>
      <c r="C65" s="411">
        <v>3</v>
      </c>
      <c r="D65" s="411"/>
      <c r="E65" s="411">
        <v>3</v>
      </c>
      <c r="F65" s="115">
        <v>203462</v>
      </c>
    </row>
    <row r="66" spans="1:7" ht="15" customHeight="1" x14ac:dyDescent="0.25">
      <c r="A66" s="387" t="s">
        <v>1494</v>
      </c>
      <c r="B66" s="252" t="s">
        <v>1756</v>
      </c>
      <c r="C66" s="411">
        <v>1.42</v>
      </c>
      <c r="D66" s="411"/>
      <c r="E66" s="411">
        <v>1.42</v>
      </c>
      <c r="F66" s="115">
        <v>203462</v>
      </c>
    </row>
    <row r="67" spans="1:7" ht="15" customHeight="1" x14ac:dyDescent="0.25">
      <c r="A67" s="387" t="s">
        <v>1494</v>
      </c>
      <c r="B67" s="252" t="s">
        <v>1757</v>
      </c>
      <c r="C67" s="411">
        <v>7.55</v>
      </c>
      <c r="D67" s="411">
        <v>1.51</v>
      </c>
      <c r="E67" s="411">
        <v>9.06</v>
      </c>
      <c r="F67" s="115">
        <v>203462</v>
      </c>
    </row>
    <row r="68" spans="1:7" ht="15" customHeight="1" x14ac:dyDescent="0.25">
      <c r="A68" s="387" t="s">
        <v>1494</v>
      </c>
      <c r="B68" s="252" t="s">
        <v>842</v>
      </c>
      <c r="C68" s="411">
        <v>5.79</v>
      </c>
      <c r="D68" s="411">
        <v>1.1599999999999999</v>
      </c>
      <c r="E68" s="411">
        <v>6.95</v>
      </c>
      <c r="F68" s="115">
        <v>203462</v>
      </c>
    </row>
    <row r="69" spans="1:7" ht="15" customHeight="1" x14ac:dyDescent="0.25">
      <c r="A69" s="387" t="s">
        <v>1494</v>
      </c>
      <c r="B69" s="252" t="s">
        <v>1758</v>
      </c>
      <c r="C69" s="411">
        <v>22.46</v>
      </c>
      <c r="D69" s="411">
        <v>4.49</v>
      </c>
      <c r="E69" s="411">
        <v>26.95</v>
      </c>
      <c r="F69" s="115">
        <v>203462</v>
      </c>
    </row>
    <row r="70" spans="1:7" ht="15" customHeight="1" x14ac:dyDescent="0.25">
      <c r="A70" s="387" t="s">
        <v>1494</v>
      </c>
      <c r="B70" s="252" t="s">
        <v>1754</v>
      </c>
      <c r="C70" s="411">
        <v>10</v>
      </c>
      <c r="D70" s="411"/>
      <c r="E70" s="411">
        <v>10</v>
      </c>
      <c r="F70" s="115">
        <v>203462</v>
      </c>
    </row>
    <row r="71" spans="1:7" ht="15" customHeight="1" x14ac:dyDescent="0.25">
      <c r="A71" s="387" t="s">
        <v>1494</v>
      </c>
      <c r="B71" s="252" t="s">
        <v>1754</v>
      </c>
      <c r="C71" s="411">
        <v>10</v>
      </c>
      <c r="D71" s="411"/>
      <c r="E71" s="411">
        <v>10</v>
      </c>
      <c r="F71" s="115">
        <v>203462</v>
      </c>
    </row>
    <row r="72" spans="1:7" ht="15" customHeight="1" x14ac:dyDescent="0.25">
      <c r="A72" s="387" t="s">
        <v>684</v>
      </c>
      <c r="B72" s="252" t="s">
        <v>1759</v>
      </c>
      <c r="C72" s="411">
        <v>386.32</v>
      </c>
      <c r="D72" s="411">
        <v>77.260000000000005</v>
      </c>
      <c r="E72" s="411">
        <v>463.58</v>
      </c>
      <c r="F72" s="115">
        <v>203444</v>
      </c>
    </row>
    <row r="73" spans="1:7" ht="15" customHeight="1" x14ac:dyDescent="0.25">
      <c r="A73" s="387" t="s">
        <v>656</v>
      </c>
      <c r="B73" s="252" t="s">
        <v>655</v>
      </c>
      <c r="C73" s="411">
        <v>100</v>
      </c>
      <c r="D73" s="411"/>
      <c r="E73" s="411">
        <v>100</v>
      </c>
      <c r="F73" s="115">
        <v>203445</v>
      </c>
    </row>
    <row r="74" spans="1:7" ht="15" customHeight="1" x14ac:dyDescent="0.25">
      <c r="A74" s="387" t="s">
        <v>1447</v>
      </c>
      <c r="B74" s="252" t="s">
        <v>1448</v>
      </c>
      <c r="C74" s="411">
        <v>1641.5</v>
      </c>
      <c r="D74" s="411">
        <v>328.3</v>
      </c>
      <c r="E74" s="411">
        <f>SUM(C74:D74)</f>
        <v>1969.8</v>
      </c>
      <c r="F74" s="115">
        <v>203446</v>
      </c>
    </row>
    <row r="75" spans="1:7" ht="15" customHeight="1" x14ac:dyDescent="0.25">
      <c r="C75" s="410">
        <f>SUM(C57:C74)</f>
        <v>2460.7799999999997</v>
      </c>
      <c r="D75" s="410">
        <f>SUM(D57:D74)</f>
        <v>412.72</v>
      </c>
      <c r="E75" s="410">
        <f>SUM(E57:E74)</f>
        <v>2873.5</v>
      </c>
    </row>
    <row r="76" spans="1:7" ht="15" customHeight="1" x14ac:dyDescent="0.25"/>
    <row r="77" spans="1:7" ht="15" customHeight="1" x14ac:dyDescent="0.3">
      <c r="A77" s="386" t="s">
        <v>1183</v>
      </c>
      <c r="B77" s="387"/>
      <c r="C77" s="412"/>
      <c r="D77" s="412"/>
      <c r="E77" s="412"/>
    </row>
    <row r="78" spans="1:7" ht="15" customHeight="1" x14ac:dyDescent="0.25">
      <c r="A78" s="387" t="s">
        <v>3</v>
      </c>
      <c r="B78" s="387" t="s">
        <v>4</v>
      </c>
      <c r="C78" s="412">
        <v>552</v>
      </c>
      <c r="D78" s="412"/>
      <c r="E78" s="412">
        <v>552</v>
      </c>
      <c r="F78" s="115" t="s">
        <v>5</v>
      </c>
    </row>
    <row r="79" spans="1:7" ht="14.25" customHeight="1" x14ac:dyDescent="0.25">
      <c r="A79" s="387" t="s">
        <v>14</v>
      </c>
      <c r="B79" s="387" t="s">
        <v>1416</v>
      </c>
      <c r="C79" s="412">
        <v>24.67</v>
      </c>
      <c r="D79" s="412">
        <v>4.93</v>
      </c>
      <c r="E79" s="412">
        <v>29.6</v>
      </c>
      <c r="F79" s="115">
        <v>108813</v>
      </c>
      <c r="G79" s="244"/>
    </row>
    <row r="80" spans="1:7" x14ac:dyDescent="0.25">
      <c r="A80" s="387" t="s">
        <v>6</v>
      </c>
      <c r="B80" s="112" t="s">
        <v>1638</v>
      </c>
      <c r="C80" s="120">
        <v>45.9</v>
      </c>
      <c r="D80" s="120">
        <v>9.18</v>
      </c>
      <c r="E80" s="120">
        <v>55.08</v>
      </c>
      <c r="F80" s="115" t="s">
        <v>5</v>
      </c>
      <c r="G80" s="244"/>
    </row>
    <row r="81" spans="1:7" ht="15" customHeight="1" x14ac:dyDescent="0.25">
      <c r="A81" s="387" t="s">
        <v>6</v>
      </c>
      <c r="B81" s="112" t="s">
        <v>1638</v>
      </c>
      <c r="C81" s="120">
        <v>17.98</v>
      </c>
      <c r="D81" s="120">
        <v>3.6</v>
      </c>
      <c r="E81" s="120">
        <v>21.58</v>
      </c>
      <c r="F81" s="115" t="s">
        <v>5</v>
      </c>
      <c r="G81" s="244"/>
    </row>
    <row r="82" spans="1:7" ht="15" customHeight="1" x14ac:dyDescent="0.25">
      <c r="A82" s="387" t="s">
        <v>1094</v>
      </c>
      <c r="B82" s="387" t="s">
        <v>1760</v>
      </c>
      <c r="C82" s="120">
        <v>410</v>
      </c>
      <c r="D82" s="120">
        <v>82</v>
      </c>
      <c r="E82" s="120">
        <v>492</v>
      </c>
      <c r="F82" s="115">
        <v>203440</v>
      </c>
    </row>
    <row r="83" spans="1:7" ht="15" customHeight="1" x14ac:dyDescent="0.25">
      <c r="C83" s="410">
        <f>SUM(C78:C82)</f>
        <v>1050.55</v>
      </c>
      <c r="D83" s="410">
        <f>SUM(D78:D82)</f>
        <v>99.710000000000008</v>
      </c>
      <c r="E83" s="410">
        <f>SUM(E78:E82)</f>
        <v>1150.2600000000002</v>
      </c>
    </row>
    <row r="84" spans="1:7" ht="15" customHeight="1" x14ac:dyDescent="0.25">
      <c r="C84" s="411"/>
      <c r="D84" s="411"/>
      <c r="E84" s="411"/>
    </row>
    <row r="85" spans="1:7" ht="15" customHeight="1" x14ac:dyDescent="0.3">
      <c r="A85" s="386" t="s">
        <v>888</v>
      </c>
      <c r="C85" s="412"/>
      <c r="D85" s="412"/>
      <c r="E85" s="412"/>
    </row>
    <row r="86" spans="1:7" ht="15" customHeight="1" x14ac:dyDescent="0.25">
      <c r="A86" s="387" t="s">
        <v>3</v>
      </c>
      <c r="B86" s="112" t="s">
        <v>4</v>
      </c>
      <c r="C86" s="412">
        <v>300</v>
      </c>
      <c r="D86" s="412"/>
      <c r="E86" s="412">
        <v>300</v>
      </c>
      <c r="F86" s="115" t="s">
        <v>5</v>
      </c>
    </row>
    <row r="87" spans="1:7" ht="15" customHeight="1" x14ac:dyDescent="0.25">
      <c r="A87" s="387" t="s">
        <v>3</v>
      </c>
      <c r="B87" s="112" t="s">
        <v>4</v>
      </c>
      <c r="C87" s="412">
        <v>196</v>
      </c>
      <c r="D87" s="412"/>
      <c r="E87" s="412">
        <v>196</v>
      </c>
      <c r="F87" s="115" t="s">
        <v>5</v>
      </c>
    </row>
    <row r="88" spans="1:7" ht="15" customHeight="1" x14ac:dyDescent="0.25">
      <c r="A88" s="387" t="s">
        <v>3</v>
      </c>
      <c r="B88" s="112" t="s">
        <v>4</v>
      </c>
      <c r="C88" s="412">
        <v>119</v>
      </c>
      <c r="D88" s="412"/>
      <c r="E88" s="412">
        <v>119</v>
      </c>
      <c r="F88" s="115" t="s">
        <v>5</v>
      </c>
    </row>
    <row r="89" spans="1:7" ht="15" customHeight="1" x14ac:dyDescent="0.25">
      <c r="A89" s="387" t="s">
        <v>1147</v>
      </c>
      <c r="B89" s="112" t="s">
        <v>1761</v>
      </c>
      <c r="C89" s="412">
        <v>395.52</v>
      </c>
      <c r="D89" s="412">
        <v>79.099999999999994</v>
      </c>
      <c r="E89" s="412">
        <v>474.62</v>
      </c>
      <c r="F89" s="115" t="s">
        <v>5</v>
      </c>
      <c r="G89" s="244"/>
    </row>
    <row r="90" spans="1:7" ht="15" customHeight="1" x14ac:dyDescent="0.25">
      <c r="A90" s="387" t="s">
        <v>8</v>
      </c>
      <c r="B90" s="112" t="s">
        <v>1639</v>
      </c>
      <c r="C90" s="120">
        <v>30.49</v>
      </c>
      <c r="D90" s="120">
        <v>6.1</v>
      </c>
      <c r="E90" s="120">
        <v>36.590000000000003</v>
      </c>
      <c r="F90" s="115" t="s">
        <v>5</v>
      </c>
      <c r="G90" s="244"/>
    </row>
    <row r="91" spans="1:7" ht="15" customHeight="1" x14ac:dyDescent="0.25">
      <c r="A91" s="387" t="s">
        <v>1762</v>
      </c>
      <c r="B91" s="112" t="s">
        <v>1763</v>
      </c>
      <c r="C91" s="120">
        <v>50</v>
      </c>
      <c r="D91" s="120"/>
      <c r="E91" s="120">
        <v>50</v>
      </c>
      <c r="F91" s="115">
        <v>203447</v>
      </c>
      <c r="G91" s="244"/>
    </row>
    <row r="92" spans="1:7" ht="15" customHeight="1" x14ac:dyDescent="0.25">
      <c r="A92" s="387" t="s">
        <v>1764</v>
      </c>
      <c r="B92" s="112" t="s">
        <v>1765</v>
      </c>
      <c r="C92" s="120">
        <v>176.97</v>
      </c>
      <c r="D92" s="120">
        <v>35.39</v>
      </c>
      <c r="E92" s="120">
        <v>212.36</v>
      </c>
      <c r="F92" s="115" t="s">
        <v>52</v>
      </c>
      <c r="G92" s="244"/>
    </row>
    <row r="93" spans="1:7" ht="15" customHeight="1" x14ac:dyDescent="0.25">
      <c r="A93" s="387" t="s">
        <v>1766</v>
      </c>
      <c r="B93" s="112" t="s">
        <v>1763</v>
      </c>
      <c r="C93" s="120">
        <v>50</v>
      </c>
      <c r="D93" s="120"/>
      <c r="E93" s="120">
        <v>50</v>
      </c>
      <c r="F93" s="115" t="s">
        <v>52</v>
      </c>
    </row>
    <row r="94" spans="1:7" ht="15" customHeight="1" x14ac:dyDescent="0.25">
      <c r="A94" s="387" t="s">
        <v>1774</v>
      </c>
      <c r="B94" s="112" t="s">
        <v>1767</v>
      </c>
      <c r="C94" s="120">
        <v>50</v>
      </c>
      <c r="D94" s="120"/>
      <c r="E94" s="120">
        <v>50</v>
      </c>
      <c r="F94" s="133">
        <v>203448</v>
      </c>
      <c r="G94" s="414"/>
    </row>
    <row r="95" spans="1:7" ht="15" customHeight="1" x14ac:dyDescent="0.25">
      <c r="A95" s="387" t="s">
        <v>1719</v>
      </c>
      <c r="B95" s="112" t="s">
        <v>1768</v>
      </c>
      <c r="C95" s="120">
        <v>8</v>
      </c>
      <c r="D95" s="120"/>
      <c r="E95" s="120">
        <v>8</v>
      </c>
      <c r="F95" s="133">
        <v>203450</v>
      </c>
      <c r="G95" s="414"/>
    </row>
    <row r="96" spans="1:7" ht="15" customHeight="1" x14ac:dyDescent="0.25">
      <c r="A96" s="387" t="s">
        <v>1769</v>
      </c>
      <c r="B96" s="112" t="s">
        <v>1770</v>
      </c>
      <c r="C96" s="120">
        <v>14.99</v>
      </c>
      <c r="D96" s="120"/>
      <c r="E96" s="120">
        <v>14.99</v>
      </c>
      <c r="F96" s="133">
        <v>203450</v>
      </c>
      <c r="G96" s="414"/>
    </row>
    <row r="97" spans="1:9" ht="15" customHeight="1" x14ac:dyDescent="0.25">
      <c r="A97" s="387" t="s">
        <v>1771</v>
      </c>
      <c r="B97" s="112" t="s">
        <v>1772</v>
      </c>
      <c r="C97" s="120">
        <v>120</v>
      </c>
      <c r="D97" s="120"/>
      <c r="E97" s="120">
        <v>120</v>
      </c>
      <c r="F97" s="133">
        <v>203451</v>
      </c>
      <c r="G97" s="414"/>
    </row>
    <row r="98" spans="1:9" ht="15" customHeight="1" x14ac:dyDescent="0.25">
      <c r="A98" s="129"/>
      <c r="B98" s="127"/>
      <c r="C98" s="410">
        <f>SUM(C86:C97)</f>
        <v>1510.97</v>
      </c>
      <c r="D98" s="410">
        <f>SUM(D86:D97)</f>
        <v>120.58999999999999</v>
      </c>
      <c r="E98" s="410">
        <f>SUM(E86:E97)</f>
        <v>1631.5599999999997</v>
      </c>
    </row>
    <row r="99" spans="1:9" ht="15" customHeight="1" x14ac:dyDescent="0.25">
      <c r="A99" s="129"/>
      <c r="B99" s="127"/>
      <c r="C99" s="411"/>
      <c r="D99" s="411"/>
      <c r="E99" s="411"/>
    </row>
    <row r="100" spans="1:9" ht="15" customHeight="1" x14ac:dyDescent="0.3">
      <c r="A100" s="134" t="s">
        <v>890</v>
      </c>
      <c r="B100" s="127"/>
      <c r="C100" s="411"/>
      <c r="D100" s="411"/>
      <c r="E100" s="411"/>
    </row>
    <row r="101" spans="1:9" ht="15" customHeight="1" x14ac:dyDescent="0.25">
      <c r="A101" s="129" t="s">
        <v>270</v>
      </c>
      <c r="B101" s="250" t="s">
        <v>273</v>
      </c>
      <c r="C101" s="411">
        <v>313.33</v>
      </c>
      <c r="D101" s="411">
        <v>62.67</v>
      </c>
      <c r="E101" s="411">
        <v>376</v>
      </c>
      <c r="F101" s="115">
        <v>108820</v>
      </c>
    </row>
    <row r="102" spans="1:9" ht="15" customHeight="1" x14ac:dyDescent="0.25">
      <c r="A102" s="129"/>
      <c r="B102" s="127"/>
      <c r="C102" s="410">
        <f>SUM(C101:C101)</f>
        <v>313.33</v>
      </c>
      <c r="D102" s="410">
        <f>SUM(D101:D101)</f>
        <v>62.67</v>
      </c>
      <c r="E102" s="410">
        <f>SUM(E101:E101)</f>
        <v>376</v>
      </c>
      <c r="G102" s="244"/>
    </row>
    <row r="103" spans="1:9" ht="15" customHeight="1" x14ac:dyDescent="0.3">
      <c r="A103" s="386"/>
      <c r="B103" s="128"/>
      <c r="C103" s="411"/>
      <c r="D103" s="411"/>
      <c r="E103" s="411"/>
    </row>
    <row r="104" spans="1:9" ht="15" customHeight="1" x14ac:dyDescent="0.3">
      <c r="A104" s="135" t="s">
        <v>1199</v>
      </c>
      <c r="B104" s="135"/>
      <c r="C104" s="412"/>
      <c r="D104" s="412"/>
      <c r="E104" s="412"/>
    </row>
    <row r="105" spans="1:9" ht="15" customHeight="1" x14ac:dyDescent="0.25">
      <c r="A105" s="252" t="s">
        <v>653</v>
      </c>
      <c r="B105" s="253" t="s">
        <v>1655</v>
      </c>
      <c r="C105" s="412">
        <v>25.98</v>
      </c>
      <c r="D105" s="412">
        <v>5.19</v>
      </c>
      <c r="E105" s="411">
        <v>31.17</v>
      </c>
      <c r="F105" s="126" t="s">
        <v>5</v>
      </c>
      <c r="G105" s="244"/>
      <c r="I105" s="249"/>
    </row>
    <row r="106" spans="1:9" ht="15" customHeight="1" x14ac:dyDescent="0.25">
      <c r="C106" s="410">
        <f>SUM(C105:C105)</f>
        <v>25.98</v>
      </c>
      <c r="D106" s="410">
        <f>SUM(D105:D105)</f>
        <v>5.19</v>
      </c>
      <c r="E106" s="410">
        <f>SUM(E105:E105)</f>
        <v>31.17</v>
      </c>
      <c r="G106" s="244"/>
      <c r="I106" s="249"/>
    </row>
    <row r="107" spans="1:9" ht="15" customHeight="1" x14ac:dyDescent="0.3">
      <c r="A107" s="386" t="s">
        <v>894</v>
      </c>
      <c r="C107" s="411"/>
      <c r="D107" s="411"/>
      <c r="E107" s="416"/>
      <c r="F107" s="136"/>
      <c r="G107" s="415"/>
      <c r="I107" s="249"/>
    </row>
    <row r="108" spans="1:9" ht="15" customHeight="1" x14ac:dyDescent="0.3">
      <c r="A108" s="137" t="s">
        <v>90</v>
      </c>
      <c r="B108" s="138" t="s">
        <v>584</v>
      </c>
      <c r="C108" s="416">
        <v>14441.01</v>
      </c>
      <c r="D108" s="416"/>
      <c r="E108" s="416">
        <v>14441.01</v>
      </c>
      <c r="F108" s="136" t="s">
        <v>92</v>
      </c>
      <c r="G108" s="415"/>
    </row>
    <row r="109" spans="1:9" ht="15" customHeight="1" x14ac:dyDescent="0.25">
      <c r="A109" s="137" t="s">
        <v>93</v>
      </c>
      <c r="B109" s="138" t="s">
        <v>585</v>
      </c>
      <c r="C109" s="416">
        <v>4617.16</v>
      </c>
      <c r="D109" s="416"/>
      <c r="E109" s="417">
        <v>4617.16</v>
      </c>
      <c r="F109" s="136">
        <v>203458</v>
      </c>
      <c r="G109" s="255"/>
    </row>
    <row r="110" spans="1:9" ht="15" customHeight="1" x14ac:dyDescent="0.25">
      <c r="A110" s="137" t="s">
        <v>95</v>
      </c>
      <c r="B110" s="138" t="s">
        <v>586</v>
      </c>
      <c r="C110" s="416">
        <v>4913.32</v>
      </c>
      <c r="D110" s="416"/>
      <c r="E110" s="411">
        <v>4913.32</v>
      </c>
      <c r="F110" s="115">
        <v>203459</v>
      </c>
      <c r="G110" s="255"/>
    </row>
    <row r="111" spans="1:9" ht="15" customHeight="1" x14ac:dyDescent="0.25">
      <c r="C111" s="410">
        <f>SUM(C108:C110)</f>
        <v>23971.489999999998</v>
      </c>
      <c r="D111" s="410">
        <v>0</v>
      </c>
      <c r="E111" s="410">
        <f>SUM(E108:E110)</f>
        <v>23971.489999999998</v>
      </c>
      <c r="G111" s="255"/>
    </row>
    <row r="112" spans="1:9" ht="15" customHeight="1" x14ac:dyDescent="0.25">
      <c r="C112" s="411"/>
      <c r="D112" s="411"/>
      <c r="E112" s="411"/>
      <c r="G112" s="255"/>
    </row>
    <row r="113" spans="1:9" ht="15" customHeight="1" x14ac:dyDescent="0.25">
      <c r="C113" s="418"/>
      <c r="D113" s="418"/>
      <c r="E113" s="418"/>
      <c r="G113" s="255"/>
    </row>
    <row r="114" spans="1:9" ht="15" customHeight="1" x14ac:dyDescent="0.25">
      <c r="B114" s="141" t="s">
        <v>75</v>
      </c>
      <c r="C114" s="410">
        <f>SUM(+C106+C14+C83+C45+C28+C54+C98+C75+C184+C102+C111)</f>
        <v>34034.5</v>
      </c>
      <c r="D114" s="410">
        <f>SUM(+D106+D14+D83+D45+D28+D54+D98+D75+D184+D102+D111)</f>
        <v>1287.8300000000002</v>
      </c>
      <c r="E114" s="410">
        <f>SUM(+E106+E14+E83+E45+E28+E54+E98+E75+E184+E102+E111)</f>
        <v>35322.33</v>
      </c>
      <c r="G114" s="255"/>
    </row>
    <row r="115" spans="1:9" ht="15" customHeight="1" x14ac:dyDescent="0.25">
      <c r="B115" s="145"/>
      <c r="C115" s="411"/>
      <c r="D115" s="411"/>
      <c r="E115" s="411"/>
      <c r="G115" s="255"/>
    </row>
    <row r="116" spans="1:9" ht="15" customHeight="1" x14ac:dyDescent="0.25">
      <c r="A116" s="387"/>
      <c r="C116" s="120"/>
    </row>
    <row r="117" spans="1:9" ht="15" customHeight="1" x14ac:dyDescent="0.25">
      <c r="I117" s="137"/>
    </row>
    <row r="118" spans="1:9" s="137" customFormat="1" ht="15" customHeight="1" x14ac:dyDescent="0.25">
      <c r="A118" s="112"/>
      <c r="B118" s="112"/>
      <c r="C118" s="409"/>
      <c r="D118" s="409"/>
      <c r="E118" s="409"/>
      <c r="F118" s="115"/>
      <c r="G118" s="243"/>
      <c r="H118" s="112"/>
      <c r="I118" s="112"/>
    </row>
    <row r="119" spans="1:9" s="137" customFormat="1" x14ac:dyDescent="0.25">
      <c r="A119" s="112"/>
      <c r="B119" s="112"/>
      <c r="C119" s="409"/>
      <c r="D119" s="409"/>
      <c r="E119" s="409"/>
      <c r="F119" s="115"/>
      <c r="G119" s="243"/>
      <c r="H119" s="112"/>
      <c r="I119" s="112"/>
    </row>
    <row r="120" spans="1:9" s="137" customFormat="1" x14ac:dyDescent="0.25">
      <c r="A120" s="112"/>
      <c r="B120" s="112"/>
      <c r="C120" s="409"/>
      <c r="D120" s="409"/>
      <c r="E120" s="409"/>
      <c r="F120" s="115"/>
      <c r="G120" s="243"/>
      <c r="H120" s="112"/>
      <c r="I120" s="112"/>
    </row>
  </sheetData>
  <mergeCells count="1">
    <mergeCell ref="A1:F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1" sqref="E31"/>
    </sheetView>
  </sheetViews>
  <sheetFormatPr defaultColWidth="8.8984375" defaultRowHeight="13.85" x14ac:dyDescent="0.25"/>
  <cols>
    <col min="1" max="1" width="4.3984375" style="243" customWidth="1"/>
    <col min="2" max="2" width="31.59765625" style="112" customWidth="1"/>
    <col min="3" max="3" width="29.59765625" style="112" customWidth="1"/>
    <col min="4" max="4" width="11.296875" style="409" customWidth="1"/>
    <col min="5" max="5" width="11" style="409" customWidth="1"/>
    <col min="6" max="6" width="16.09765625" style="409" customWidth="1"/>
    <col min="7" max="7" width="10.69921875" style="115" customWidth="1"/>
    <col min="8" max="8" width="13" style="243" customWidth="1"/>
    <col min="9" max="9" width="3.09765625" style="112" customWidth="1"/>
    <col min="10" max="256" width="8.8984375" style="112"/>
    <col min="257" max="257" width="4.3984375" style="112" customWidth="1"/>
    <col min="258" max="258" width="31.59765625" style="112" customWidth="1"/>
    <col min="259" max="259" width="29.59765625" style="112" customWidth="1"/>
    <col min="260" max="260" width="11.296875" style="112" customWidth="1"/>
    <col min="261" max="261" width="11" style="112" customWidth="1"/>
    <col min="262" max="262" width="16.09765625" style="112" customWidth="1"/>
    <col min="263" max="263" width="10.69921875" style="112" customWidth="1"/>
    <col min="264" max="264" width="13" style="112" customWidth="1"/>
    <col min="265" max="265" width="3.09765625" style="112" customWidth="1"/>
    <col min="266" max="512" width="8.8984375" style="112"/>
    <col min="513" max="513" width="4.3984375" style="112" customWidth="1"/>
    <col min="514" max="514" width="31.59765625" style="112" customWidth="1"/>
    <col min="515" max="515" width="29.59765625" style="112" customWidth="1"/>
    <col min="516" max="516" width="11.296875" style="112" customWidth="1"/>
    <col min="517" max="517" width="11" style="112" customWidth="1"/>
    <col min="518" max="518" width="16.09765625" style="112" customWidth="1"/>
    <col min="519" max="519" width="10.69921875" style="112" customWidth="1"/>
    <col min="520" max="520" width="13" style="112" customWidth="1"/>
    <col min="521" max="521" width="3.09765625" style="112" customWidth="1"/>
    <col min="522" max="768" width="8.8984375" style="112"/>
    <col min="769" max="769" width="4.3984375" style="112" customWidth="1"/>
    <col min="770" max="770" width="31.59765625" style="112" customWidth="1"/>
    <col min="771" max="771" width="29.59765625" style="112" customWidth="1"/>
    <col min="772" max="772" width="11.296875" style="112" customWidth="1"/>
    <col min="773" max="773" width="11" style="112" customWidth="1"/>
    <col min="774" max="774" width="16.09765625" style="112" customWidth="1"/>
    <col min="775" max="775" width="10.69921875" style="112" customWidth="1"/>
    <col min="776" max="776" width="13" style="112" customWidth="1"/>
    <col min="777" max="777" width="3.09765625" style="112" customWidth="1"/>
    <col min="778" max="1024" width="8.8984375" style="112"/>
    <col min="1025" max="1025" width="4.3984375" style="112" customWidth="1"/>
    <col min="1026" max="1026" width="31.59765625" style="112" customWidth="1"/>
    <col min="1027" max="1027" width="29.59765625" style="112" customWidth="1"/>
    <col min="1028" max="1028" width="11.296875" style="112" customWidth="1"/>
    <col min="1029" max="1029" width="11" style="112" customWidth="1"/>
    <col min="1030" max="1030" width="16.09765625" style="112" customWidth="1"/>
    <col min="1031" max="1031" width="10.69921875" style="112" customWidth="1"/>
    <col min="1032" max="1032" width="13" style="112" customWidth="1"/>
    <col min="1033" max="1033" width="3.09765625" style="112" customWidth="1"/>
    <col min="1034" max="1280" width="8.8984375" style="112"/>
    <col min="1281" max="1281" width="4.3984375" style="112" customWidth="1"/>
    <col min="1282" max="1282" width="31.59765625" style="112" customWidth="1"/>
    <col min="1283" max="1283" width="29.59765625" style="112" customWidth="1"/>
    <col min="1284" max="1284" width="11.296875" style="112" customWidth="1"/>
    <col min="1285" max="1285" width="11" style="112" customWidth="1"/>
    <col min="1286" max="1286" width="16.09765625" style="112" customWidth="1"/>
    <col min="1287" max="1287" width="10.69921875" style="112" customWidth="1"/>
    <col min="1288" max="1288" width="13" style="112" customWidth="1"/>
    <col min="1289" max="1289" width="3.09765625" style="112" customWidth="1"/>
    <col min="1290" max="1536" width="8.8984375" style="112"/>
    <col min="1537" max="1537" width="4.3984375" style="112" customWidth="1"/>
    <col min="1538" max="1538" width="31.59765625" style="112" customWidth="1"/>
    <col min="1539" max="1539" width="29.59765625" style="112" customWidth="1"/>
    <col min="1540" max="1540" width="11.296875" style="112" customWidth="1"/>
    <col min="1541" max="1541" width="11" style="112" customWidth="1"/>
    <col min="1542" max="1542" width="16.09765625" style="112" customWidth="1"/>
    <col min="1543" max="1543" width="10.69921875" style="112" customWidth="1"/>
    <col min="1544" max="1544" width="13" style="112" customWidth="1"/>
    <col min="1545" max="1545" width="3.09765625" style="112" customWidth="1"/>
    <col min="1546" max="1792" width="8.8984375" style="112"/>
    <col min="1793" max="1793" width="4.3984375" style="112" customWidth="1"/>
    <col min="1794" max="1794" width="31.59765625" style="112" customWidth="1"/>
    <col min="1795" max="1795" width="29.59765625" style="112" customWidth="1"/>
    <col min="1796" max="1796" width="11.296875" style="112" customWidth="1"/>
    <col min="1797" max="1797" width="11" style="112" customWidth="1"/>
    <col min="1798" max="1798" width="16.09765625" style="112" customWidth="1"/>
    <col min="1799" max="1799" width="10.69921875" style="112" customWidth="1"/>
    <col min="1800" max="1800" width="13" style="112" customWidth="1"/>
    <col min="1801" max="1801" width="3.09765625" style="112" customWidth="1"/>
    <col min="1802" max="2048" width="8.8984375" style="112"/>
    <col min="2049" max="2049" width="4.3984375" style="112" customWidth="1"/>
    <col min="2050" max="2050" width="31.59765625" style="112" customWidth="1"/>
    <col min="2051" max="2051" width="29.59765625" style="112" customWidth="1"/>
    <col min="2052" max="2052" width="11.296875" style="112" customWidth="1"/>
    <col min="2053" max="2053" width="11" style="112" customWidth="1"/>
    <col min="2054" max="2054" width="16.09765625" style="112" customWidth="1"/>
    <col min="2055" max="2055" width="10.69921875" style="112" customWidth="1"/>
    <col min="2056" max="2056" width="13" style="112" customWidth="1"/>
    <col min="2057" max="2057" width="3.09765625" style="112" customWidth="1"/>
    <col min="2058" max="2304" width="8.8984375" style="112"/>
    <col min="2305" max="2305" width="4.3984375" style="112" customWidth="1"/>
    <col min="2306" max="2306" width="31.59765625" style="112" customWidth="1"/>
    <col min="2307" max="2307" width="29.59765625" style="112" customWidth="1"/>
    <col min="2308" max="2308" width="11.296875" style="112" customWidth="1"/>
    <col min="2309" max="2309" width="11" style="112" customWidth="1"/>
    <col min="2310" max="2310" width="16.09765625" style="112" customWidth="1"/>
    <col min="2311" max="2311" width="10.69921875" style="112" customWidth="1"/>
    <col min="2312" max="2312" width="13" style="112" customWidth="1"/>
    <col min="2313" max="2313" width="3.09765625" style="112" customWidth="1"/>
    <col min="2314" max="2560" width="8.8984375" style="112"/>
    <col min="2561" max="2561" width="4.3984375" style="112" customWidth="1"/>
    <col min="2562" max="2562" width="31.59765625" style="112" customWidth="1"/>
    <col min="2563" max="2563" width="29.59765625" style="112" customWidth="1"/>
    <col min="2564" max="2564" width="11.296875" style="112" customWidth="1"/>
    <col min="2565" max="2565" width="11" style="112" customWidth="1"/>
    <col min="2566" max="2566" width="16.09765625" style="112" customWidth="1"/>
    <col min="2567" max="2567" width="10.69921875" style="112" customWidth="1"/>
    <col min="2568" max="2568" width="13" style="112" customWidth="1"/>
    <col min="2569" max="2569" width="3.09765625" style="112" customWidth="1"/>
    <col min="2570" max="2816" width="8.8984375" style="112"/>
    <col min="2817" max="2817" width="4.3984375" style="112" customWidth="1"/>
    <col min="2818" max="2818" width="31.59765625" style="112" customWidth="1"/>
    <col min="2819" max="2819" width="29.59765625" style="112" customWidth="1"/>
    <col min="2820" max="2820" width="11.296875" style="112" customWidth="1"/>
    <col min="2821" max="2821" width="11" style="112" customWidth="1"/>
    <col min="2822" max="2822" width="16.09765625" style="112" customWidth="1"/>
    <col min="2823" max="2823" width="10.69921875" style="112" customWidth="1"/>
    <col min="2824" max="2824" width="13" style="112" customWidth="1"/>
    <col min="2825" max="2825" width="3.09765625" style="112" customWidth="1"/>
    <col min="2826" max="3072" width="8.8984375" style="112"/>
    <col min="3073" max="3073" width="4.3984375" style="112" customWidth="1"/>
    <col min="3074" max="3074" width="31.59765625" style="112" customWidth="1"/>
    <col min="3075" max="3075" width="29.59765625" style="112" customWidth="1"/>
    <col min="3076" max="3076" width="11.296875" style="112" customWidth="1"/>
    <col min="3077" max="3077" width="11" style="112" customWidth="1"/>
    <col min="3078" max="3078" width="16.09765625" style="112" customWidth="1"/>
    <col min="3079" max="3079" width="10.69921875" style="112" customWidth="1"/>
    <col min="3080" max="3080" width="13" style="112" customWidth="1"/>
    <col min="3081" max="3081" width="3.09765625" style="112" customWidth="1"/>
    <col min="3082" max="3328" width="8.8984375" style="112"/>
    <col min="3329" max="3329" width="4.3984375" style="112" customWidth="1"/>
    <col min="3330" max="3330" width="31.59765625" style="112" customWidth="1"/>
    <col min="3331" max="3331" width="29.59765625" style="112" customWidth="1"/>
    <col min="3332" max="3332" width="11.296875" style="112" customWidth="1"/>
    <col min="3333" max="3333" width="11" style="112" customWidth="1"/>
    <col min="3334" max="3334" width="16.09765625" style="112" customWidth="1"/>
    <col min="3335" max="3335" width="10.69921875" style="112" customWidth="1"/>
    <col min="3336" max="3336" width="13" style="112" customWidth="1"/>
    <col min="3337" max="3337" width="3.09765625" style="112" customWidth="1"/>
    <col min="3338" max="3584" width="8.8984375" style="112"/>
    <col min="3585" max="3585" width="4.3984375" style="112" customWidth="1"/>
    <col min="3586" max="3586" width="31.59765625" style="112" customWidth="1"/>
    <col min="3587" max="3587" width="29.59765625" style="112" customWidth="1"/>
    <col min="3588" max="3588" width="11.296875" style="112" customWidth="1"/>
    <col min="3589" max="3589" width="11" style="112" customWidth="1"/>
    <col min="3590" max="3590" width="16.09765625" style="112" customWidth="1"/>
    <col min="3591" max="3591" width="10.69921875" style="112" customWidth="1"/>
    <col min="3592" max="3592" width="13" style="112" customWidth="1"/>
    <col min="3593" max="3593" width="3.09765625" style="112" customWidth="1"/>
    <col min="3594" max="3840" width="8.8984375" style="112"/>
    <col min="3841" max="3841" width="4.3984375" style="112" customWidth="1"/>
    <col min="3842" max="3842" width="31.59765625" style="112" customWidth="1"/>
    <col min="3843" max="3843" width="29.59765625" style="112" customWidth="1"/>
    <col min="3844" max="3844" width="11.296875" style="112" customWidth="1"/>
    <col min="3845" max="3845" width="11" style="112" customWidth="1"/>
    <col min="3846" max="3846" width="16.09765625" style="112" customWidth="1"/>
    <col min="3847" max="3847" width="10.69921875" style="112" customWidth="1"/>
    <col min="3848" max="3848" width="13" style="112" customWidth="1"/>
    <col min="3849" max="3849" width="3.09765625" style="112" customWidth="1"/>
    <col min="3850" max="4096" width="8.8984375" style="112"/>
    <col min="4097" max="4097" width="4.3984375" style="112" customWidth="1"/>
    <col min="4098" max="4098" width="31.59765625" style="112" customWidth="1"/>
    <col min="4099" max="4099" width="29.59765625" style="112" customWidth="1"/>
    <col min="4100" max="4100" width="11.296875" style="112" customWidth="1"/>
    <col min="4101" max="4101" width="11" style="112" customWidth="1"/>
    <col min="4102" max="4102" width="16.09765625" style="112" customWidth="1"/>
    <col min="4103" max="4103" width="10.69921875" style="112" customWidth="1"/>
    <col min="4104" max="4104" width="13" style="112" customWidth="1"/>
    <col min="4105" max="4105" width="3.09765625" style="112" customWidth="1"/>
    <col min="4106" max="4352" width="8.8984375" style="112"/>
    <col min="4353" max="4353" width="4.3984375" style="112" customWidth="1"/>
    <col min="4354" max="4354" width="31.59765625" style="112" customWidth="1"/>
    <col min="4355" max="4355" width="29.59765625" style="112" customWidth="1"/>
    <col min="4356" max="4356" width="11.296875" style="112" customWidth="1"/>
    <col min="4357" max="4357" width="11" style="112" customWidth="1"/>
    <col min="4358" max="4358" width="16.09765625" style="112" customWidth="1"/>
    <col min="4359" max="4359" width="10.69921875" style="112" customWidth="1"/>
    <col min="4360" max="4360" width="13" style="112" customWidth="1"/>
    <col min="4361" max="4361" width="3.09765625" style="112" customWidth="1"/>
    <col min="4362" max="4608" width="8.8984375" style="112"/>
    <col min="4609" max="4609" width="4.3984375" style="112" customWidth="1"/>
    <col min="4610" max="4610" width="31.59765625" style="112" customWidth="1"/>
    <col min="4611" max="4611" width="29.59765625" style="112" customWidth="1"/>
    <col min="4612" max="4612" width="11.296875" style="112" customWidth="1"/>
    <col min="4613" max="4613" width="11" style="112" customWidth="1"/>
    <col min="4614" max="4614" width="16.09765625" style="112" customWidth="1"/>
    <col min="4615" max="4615" width="10.69921875" style="112" customWidth="1"/>
    <col min="4616" max="4616" width="13" style="112" customWidth="1"/>
    <col min="4617" max="4617" width="3.09765625" style="112" customWidth="1"/>
    <col min="4618" max="4864" width="8.8984375" style="112"/>
    <col min="4865" max="4865" width="4.3984375" style="112" customWidth="1"/>
    <col min="4866" max="4866" width="31.59765625" style="112" customWidth="1"/>
    <col min="4867" max="4867" width="29.59765625" style="112" customWidth="1"/>
    <col min="4868" max="4868" width="11.296875" style="112" customWidth="1"/>
    <col min="4869" max="4869" width="11" style="112" customWidth="1"/>
    <col min="4870" max="4870" width="16.09765625" style="112" customWidth="1"/>
    <col min="4871" max="4871" width="10.69921875" style="112" customWidth="1"/>
    <col min="4872" max="4872" width="13" style="112" customWidth="1"/>
    <col min="4873" max="4873" width="3.09765625" style="112" customWidth="1"/>
    <col min="4874" max="5120" width="8.8984375" style="112"/>
    <col min="5121" max="5121" width="4.3984375" style="112" customWidth="1"/>
    <col min="5122" max="5122" width="31.59765625" style="112" customWidth="1"/>
    <col min="5123" max="5123" width="29.59765625" style="112" customWidth="1"/>
    <col min="5124" max="5124" width="11.296875" style="112" customWidth="1"/>
    <col min="5125" max="5125" width="11" style="112" customWidth="1"/>
    <col min="5126" max="5126" width="16.09765625" style="112" customWidth="1"/>
    <col min="5127" max="5127" width="10.69921875" style="112" customWidth="1"/>
    <col min="5128" max="5128" width="13" style="112" customWidth="1"/>
    <col min="5129" max="5129" width="3.09765625" style="112" customWidth="1"/>
    <col min="5130" max="5376" width="8.8984375" style="112"/>
    <col min="5377" max="5377" width="4.3984375" style="112" customWidth="1"/>
    <col min="5378" max="5378" width="31.59765625" style="112" customWidth="1"/>
    <col min="5379" max="5379" width="29.59765625" style="112" customWidth="1"/>
    <col min="5380" max="5380" width="11.296875" style="112" customWidth="1"/>
    <col min="5381" max="5381" width="11" style="112" customWidth="1"/>
    <col min="5382" max="5382" width="16.09765625" style="112" customWidth="1"/>
    <col min="5383" max="5383" width="10.69921875" style="112" customWidth="1"/>
    <col min="5384" max="5384" width="13" style="112" customWidth="1"/>
    <col min="5385" max="5385" width="3.09765625" style="112" customWidth="1"/>
    <col min="5386" max="5632" width="8.8984375" style="112"/>
    <col min="5633" max="5633" width="4.3984375" style="112" customWidth="1"/>
    <col min="5634" max="5634" width="31.59765625" style="112" customWidth="1"/>
    <col min="5635" max="5635" width="29.59765625" style="112" customWidth="1"/>
    <col min="5636" max="5636" width="11.296875" style="112" customWidth="1"/>
    <col min="5637" max="5637" width="11" style="112" customWidth="1"/>
    <col min="5638" max="5638" width="16.09765625" style="112" customWidth="1"/>
    <col min="5639" max="5639" width="10.69921875" style="112" customWidth="1"/>
    <col min="5640" max="5640" width="13" style="112" customWidth="1"/>
    <col min="5641" max="5641" width="3.09765625" style="112" customWidth="1"/>
    <col min="5642" max="5888" width="8.8984375" style="112"/>
    <col min="5889" max="5889" width="4.3984375" style="112" customWidth="1"/>
    <col min="5890" max="5890" width="31.59765625" style="112" customWidth="1"/>
    <col min="5891" max="5891" width="29.59765625" style="112" customWidth="1"/>
    <col min="5892" max="5892" width="11.296875" style="112" customWidth="1"/>
    <col min="5893" max="5893" width="11" style="112" customWidth="1"/>
    <col min="5894" max="5894" width="16.09765625" style="112" customWidth="1"/>
    <col min="5895" max="5895" width="10.69921875" style="112" customWidth="1"/>
    <col min="5896" max="5896" width="13" style="112" customWidth="1"/>
    <col min="5897" max="5897" width="3.09765625" style="112" customWidth="1"/>
    <col min="5898" max="6144" width="8.8984375" style="112"/>
    <col min="6145" max="6145" width="4.3984375" style="112" customWidth="1"/>
    <col min="6146" max="6146" width="31.59765625" style="112" customWidth="1"/>
    <col min="6147" max="6147" width="29.59765625" style="112" customWidth="1"/>
    <col min="6148" max="6148" width="11.296875" style="112" customWidth="1"/>
    <col min="6149" max="6149" width="11" style="112" customWidth="1"/>
    <col min="6150" max="6150" width="16.09765625" style="112" customWidth="1"/>
    <col min="6151" max="6151" width="10.69921875" style="112" customWidth="1"/>
    <col min="6152" max="6152" width="13" style="112" customWidth="1"/>
    <col min="6153" max="6153" width="3.09765625" style="112" customWidth="1"/>
    <col min="6154" max="6400" width="8.8984375" style="112"/>
    <col min="6401" max="6401" width="4.3984375" style="112" customWidth="1"/>
    <col min="6402" max="6402" width="31.59765625" style="112" customWidth="1"/>
    <col min="6403" max="6403" width="29.59765625" style="112" customWidth="1"/>
    <col min="6404" max="6404" width="11.296875" style="112" customWidth="1"/>
    <col min="6405" max="6405" width="11" style="112" customWidth="1"/>
    <col min="6406" max="6406" width="16.09765625" style="112" customWidth="1"/>
    <col min="6407" max="6407" width="10.69921875" style="112" customWidth="1"/>
    <col min="6408" max="6408" width="13" style="112" customWidth="1"/>
    <col min="6409" max="6409" width="3.09765625" style="112" customWidth="1"/>
    <col min="6410" max="6656" width="8.8984375" style="112"/>
    <col min="6657" max="6657" width="4.3984375" style="112" customWidth="1"/>
    <col min="6658" max="6658" width="31.59765625" style="112" customWidth="1"/>
    <col min="6659" max="6659" width="29.59765625" style="112" customWidth="1"/>
    <col min="6660" max="6660" width="11.296875" style="112" customWidth="1"/>
    <col min="6661" max="6661" width="11" style="112" customWidth="1"/>
    <col min="6662" max="6662" width="16.09765625" style="112" customWidth="1"/>
    <col min="6663" max="6663" width="10.69921875" style="112" customWidth="1"/>
    <col min="6664" max="6664" width="13" style="112" customWidth="1"/>
    <col min="6665" max="6665" width="3.09765625" style="112" customWidth="1"/>
    <col min="6666" max="6912" width="8.8984375" style="112"/>
    <col min="6913" max="6913" width="4.3984375" style="112" customWidth="1"/>
    <col min="6914" max="6914" width="31.59765625" style="112" customWidth="1"/>
    <col min="6915" max="6915" width="29.59765625" style="112" customWidth="1"/>
    <col min="6916" max="6916" width="11.296875" style="112" customWidth="1"/>
    <col min="6917" max="6917" width="11" style="112" customWidth="1"/>
    <col min="6918" max="6918" width="16.09765625" style="112" customWidth="1"/>
    <col min="6919" max="6919" width="10.69921875" style="112" customWidth="1"/>
    <col min="6920" max="6920" width="13" style="112" customWidth="1"/>
    <col min="6921" max="6921" width="3.09765625" style="112" customWidth="1"/>
    <col min="6922" max="7168" width="8.8984375" style="112"/>
    <col min="7169" max="7169" width="4.3984375" style="112" customWidth="1"/>
    <col min="7170" max="7170" width="31.59765625" style="112" customWidth="1"/>
    <col min="7171" max="7171" width="29.59765625" style="112" customWidth="1"/>
    <col min="7172" max="7172" width="11.296875" style="112" customWidth="1"/>
    <col min="7173" max="7173" width="11" style="112" customWidth="1"/>
    <col min="7174" max="7174" width="16.09765625" style="112" customWidth="1"/>
    <col min="7175" max="7175" width="10.69921875" style="112" customWidth="1"/>
    <col min="7176" max="7176" width="13" style="112" customWidth="1"/>
    <col min="7177" max="7177" width="3.09765625" style="112" customWidth="1"/>
    <col min="7178" max="7424" width="8.8984375" style="112"/>
    <col min="7425" max="7425" width="4.3984375" style="112" customWidth="1"/>
    <col min="7426" max="7426" width="31.59765625" style="112" customWidth="1"/>
    <col min="7427" max="7427" width="29.59765625" style="112" customWidth="1"/>
    <col min="7428" max="7428" width="11.296875" style="112" customWidth="1"/>
    <col min="7429" max="7429" width="11" style="112" customWidth="1"/>
    <col min="7430" max="7430" width="16.09765625" style="112" customWidth="1"/>
    <col min="7431" max="7431" width="10.69921875" style="112" customWidth="1"/>
    <col min="7432" max="7432" width="13" style="112" customWidth="1"/>
    <col min="7433" max="7433" width="3.09765625" style="112" customWidth="1"/>
    <col min="7434" max="7680" width="8.8984375" style="112"/>
    <col min="7681" max="7681" width="4.3984375" style="112" customWidth="1"/>
    <col min="7682" max="7682" width="31.59765625" style="112" customWidth="1"/>
    <col min="7683" max="7683" width="29.59765625" style="112" customWidth="1"/>
    <col min="7684" max="7684" width="11.296875" style="112" customWidth="1"/>
    <col min="7685" max="7685" width="11" style="112" customWidth="1"/>
    <col min="7686" max="7686" width="16.09765625" style="112" customWidth="1"/>
    <col min="7687" max="7687" width="10.69921875" style="112" customWidth="1"/>
    <col min="7688" max="7688" width="13" style="112" customWidth="1"/>
    <col min="7689" max="7689" width="3.09765625" style="112" customWidth="1"/>
    <col min="7690" max="7936" width="8.8984375" style="112"/>
    <col min="7937" max="7937" width="4.3984375" style="112" customWidth="1"/>
    <col min="7938" max="7938" width="31.59765625" style="112" customWidth="1"/>
    <col min="7939" max="7939" width="29.59765625" style="112" customWidth="1"/>
    <col min="7940" max="7940" width="11.296875" style="112" customWidth="1"/>
    <col min="7941" max="7941" width="11" style="112" customWidth="1"/>
    <col min="7942" max="7942" width="16.09765625" style="112" customWidth="1"/>
    <col min="7943" max="7943" width="10.69921875" style="112" customWidth="1"/>
    <col min="7944" max="7944" width="13" style="112" customWidth="1"/>
    <col min="7945" max="7945" width="3.09765625" style="112" customWidth="1"/>
    <col min="7946" max="8192" width="8.8984375" style="112"/>
    <col min="8193" max="8193" width="4.3984375" style="112" customWidth="1"/>
    <col min="8194" max="8194" width="31.59765625" style="112" customWidth="1"/>
    <col min="8195" max="8195" width="29.59765625" style="112" customWidth="1"/>
    <col min="8196" max="8196" width="11.296875" style="112" customWidth="1"/>
    <col min="8197" max="8197" width="11" style="112" customWidth="1"/>
    <col min="8198" max="8198" width="16.09765625" style="112" customWidth="1"/>
    <col min="8199" max="8199" width="10.69921875" style="112" customWidth="1"/>
    <col min="8200" max="8200" width="13" style="112" customWidth="1"/>
    <col min="8201" max="8201" width="3.09765625" style="112" customWidth="1"/>
    <col min="8202" max="8448" width="8.8984375" style="112"/>
    <col min="8449" max="8449" width="4.3984375" style="112" customWidth="1"/>
    <col min="8450" max="8450" width="31.59765625" style="112" customWidth="1"/>
    <col min="8451" max="8451" width="29.59765625" style="112" customWidth="1"/>
    <col min="8452" max="8452" width="11.296875" style="112" customWidth="1"/>
    <col min="8453" max="8453" width="11" style="112" customWidth="1"/>
    <col min="8454" max="8454" width="16.09765625" style="112" customWidth="1"/>
    <col min="8455" max="8455" width="10.69921875" style="112" customWidth="1"/>
    <col min="8456" max="8456" width="13" style="112" customWidth="1"/>
    <col min="8457" max="8457" width="3.09765625" style="112" customWidth="1"/>
    <col min="8458" max="8704" width="8.8984375" style="112"/>
    <col min="8705" max="8705" width="4.3984375" style="112" customWidth="1"/>
    <col min="8706" max="8706" width="31.59765625" style="112" customWidth="1"/>
    <col min="8707" max="8707" width="29.59765625" style="112" customWidth="1"/>
    <col min="8708" max="8708" width="11.296875" style="112" customWidth="1"/>
    <col min="8709" max="8709" width="11" style="112" customWidth="1"/>
    <col min="8710" max="8710" width="16.09765625" style="112" customWidth="1"/>
    <col min="8711" max="8711" width="10.69921875" style="112" customWidth="1"/>
    <col min="8712" max="8712" width="13" style="112" customWidth="1"/>
    <col min="8713" max="8713" width="3.09765625" style="112" customWidth="1"/>
    <col min="8714" max="8960" width="8.8984375" style="112"/>
    <col min="8961" max="8961" width="4.3984375" style="112" customWidth="1"/>
    <col min="8962" max="8962" width="31.59765625" style="112" customWidth="1"/>
    <col min="8963" max="8963" width="29.59765625" style="112" customWidth="1"/>
    <col min="8964" max="8964" width="11.296875" style="112" customWidth="1"/>
    <col min="8965" max="8965" width="11" style="112" customWidth="1"/>
    <col min="8966" max="8966" width="16.09765625" style="112" customWidth="1"/>
    <col min="8967" max="8967" width="10.69921875" style="112" customWidth="1"/>
    <col min="8968" max="8968" width="13" style="112" customWidth="1"/>
    <col min="8969" max="8969" width="3.09765625" style="112" customWidth="1"/>
    <col min="8970" max="9216" width="8.8984375" style="112"/>
    <col min="9217" max="9217" width="4.3984375" style="112" customWidth="1"/>
    <col min="9218" max="9218" width="31.59765625" style="112" customWidth="1"/>
    <col min="9219" max="9219" width="29.59765625" style="112" customWidth="1"/>
    <col min="9220" max="9220" width="11.296875" style="112" customWidth="1"/>
    <col min="9221" max="9221" width="11" style="112" customWidth="1"/>
    <col min="9222" max="9222" width="16.09765625" style="112" customWidth="1"/>
    <col min="9223" max="9223" width="10.69921875" style="112" customWidth="1"/>
    <col min="9224" max="9224" width="13" style="112" customWidth="1"/>
    <col min="9225" max="9225" width="3.09765625" style="112" customWidth="1"/>
    <col min="9226" max="9472" width="8.8984375" style="112"/>
    <col min="9473" max="9473" width="4.3984375" style="112" customWidth="1"/>
    <col min="9474" max="9474" width="31.59765625" style="112" customWidth="1"/>
    <col min="9475" max="9475" width="29.59765625" style="112" customWidth="1"/>
    <col min="9476" max="9476" width="11.296875" style="112" customWidth="1"/>
    <col min="9477" max="9477" width="11" style="112" customWidth="1"/>
    <col min="9478" max="9478" width="16.09765625" style="112" customWidth="1"/>
    <col min="9479" max="9479" width="10.69921875" style="112" customWidth="1"/>
    <col min="9480" max="9480" width="13" style="112" customWidth="1"/>
    <col min="9481" max="9481" width="3.09765625" style="112" customWidth="1"/>
    <col min="9482" max="9728" width="8.8984375" style="112"/>
    <col min="9729" max="9729" width="4.3984375" style="112" customWidth="1"/>
    <col min="9730" max="9730" width="31.59765625" style="112" customWidth="1"/>
    <col min="9731" max="9731" width="29.59765625" style="112" customWidth="1"/>
    <col min="9732" max="9732" width="11.296875" style="112" customWidth="1"/>
    <col min="9733" max="9733" width="11" style="112" customWidth="1"/>
    <col min="9734" max="9734" width="16.09765625" style="112" customWidth="1"/>
    <col min="9735" max="9735" width="10.69921875" style="112" customWidth="1"/>
    <col min="9736" max="9736" width="13" style="112" customWidth="1"/>
    <col min="9737" max="9737" width="3.09765625" style="112" customWidth="1"/>
    <col min="9738" max="9984" width="8.8984375" style="112"/>
    <col min="9985" max="9985" width="4.3984375" style="112" customWidth="1"/>
    <col min="9986" max="9986" width="31.59765625" style="112" customWidth="1"/>
    <col min="9987" max="9987" width="29.59765625" style="112" customWidth="1"/>
    <col min="9988" max="9988" width="11.296875" style="112" customWidth="1"/>
    <col min="9989" max="9989" width="11" style="112" customWidth="1"/>
    <col min="9990" max="9990" width="16.09765625" style="112" customWidth="1"/>
    <col min="9991" max="9991" width="10.69921875" style="112" customWidth="1"/>
    <col min="9992" max="9992" width="13" style="112" customWidth="1"/>
    <col min="9993" max="9993" width="3.09765625" style="112" customWidth="1"/>
    <col min="9994" max="10240" width="8.8984375" style="112"/>
    <col min="10241" max="10241" width="4.3984375" style="112" customWidth="1"/>
    <col min="10242" max="10242" width="31.59765625" style="112" customWidth="1"/>
    <col min="10243" max="10243" width="29.59765625" style="112" customWidth="1"/>
    <col min="10244" max="10244" width="11.296875" style="112" customWidth="1"/>
    <col min="10245" max="10245" width="11" style="112" customWidth="1"/>
    <col min="10246" max="10246" width="16.09765625" style="112" customWidth="1"/>
    <col min="10247" max="10247" width="10.69921875" style="112" customWidth="1"/>
    <col min="10248" max="10248" width="13" style="112" customWidth="1"/>
    <col min="10249" max="10249" width="3.09765625" style="112" customWidth="1"/>
    <col min="10250" max="10496" width="8.8984375" style="112"/>
    <col min="10497" max="10497" width="4.3984375" style="112" customWidth="1"/>
    <col min="10498" max="10498" width="31.59765625" style="112" customWidth="1"/>
    <col min="10499" max="10499" width="29.59765625" style="112" customWidth="1"/>
    <col min="10500" max="10500" width="11.296875" style="112" customWidth="1"/>
    <col min="10501" max="10501" width="11" style="112" customWidth="1"/>
    <col min="10502" max="10502" width="16.09765625" style="112" customWidth="1"/>
    <col min="10503" max="10503" width="10.69921875" style="112" customWidth="1"/>
    <col min="10504" max="10504" width="13" style="112" customWidth="1"/>
    <col min="10505" max="10505" width="3.09765625" style="112" customWidth="1"/>
    <col min="10506" max="10752" width="8.8984375" style="112"/>
    <col min="10753" max="10753" width="4.3984375" style="112" customWidth="1"/>
    <col min="10754" max="10754" width="31.59765625" style="112" customWidth="1"/>
    <col min="10755" max="10755" width="29.59765625" style="112" customWidth="1"/>
    <col min="10756" max="10756" width="11.296875" style="112" customWidth="1"/>
    <col min="10757" max="10757" width="11" style="112" customWidth="1"/>
    <col min="10758" max="10758" width="16.09765625" style="112" customWidth="1"/>
    <col min="10759" max="10759" width="10.69921875" style="112" customWidth="1"/>
    <col min="10760" max="10760" width="13" style="112" customWidth="1"/>
    <col min="10761" max="10761" width="3.09765625" style="112" customWidth="1"/>
    <col min="10762" max="11008" width="8.8984375" style="112"/>
    <col min="11009" max="11009" width="4.3984375" style="112" customWidth="1"/>
    <col min="11010" max="11010" width="31.59765625" style="112" customWidth="1"/>
    <col min="11011" max="11011" width="29.59765625" style="112" customWidth="1"/>
    <col min="11012" max="11012" width="11.296875" style="112" customWidth="1"/>
    <col min="11013" max="11013" width="11" style="112" customWidth="1"/>
    <col min="11014" max="11014" width="16.09765625" style="112" customWidth="1"/>
    <col min="11015" max="11015" width="10.69921875" style="112" customWidth="1"/>
    <col min="11016" max="11016" width="13" style="112" customWidth="1"/>
    <col min="11017" max="11017" width="3.09765625" style="112" customWidth="1"/>
    <col min="11018" max="11264" width="8.8984375" style="112"/>
    <col min="11265" max="11265" width="4.3984375" style="112" customWidth="1"/>
    <col min="11266" max="11266" width="31.59765625" style="112" customWidth="1"/>
    <col min="11267" max="11267" width="29.59765625" style="112" customWidth="1"/>
    <col min="11268" max="11268" width="11.296875" style="112" customWidth="1"/>
    <col min="11269" max="11269" width="11" style="112" customWidth="1"/>
    <col min="11270" max="11270" width="16.09765625" style="112" customWidth="1"/>
    <col min="11271" max="11271" width="10.69921875" style="112" customWidth="1"/>
    <col min="11272" max="11272" width="13" style="112" customWidth="1"/>
    <col min="11273" max="11273" width="3.09765625" style="112" customWidth="1"/>
    <col min="11274" max="11520" width="8.8984375" style="112"/>
    <col min="11521" max="11521" width="4.3984375" style="112" customWidth="1"/>
    <col min="11522" max="11522" width="31.59765625" style="112" customWidth="1"/>
    <col min="11523" max="11523" width="29.59765625" style="112" customWidth="1"/>
    <col min="11524" max="11524" width="11.296875" style="112" customWidth="1"/>
    <col min="11525" max="11525" width="11" style="112" customWidth="1"/>
    <col min="11526" max="11526" width="16.09765625" style="112" customWidth="1"/>
    <col min="11527" max="11527" width="10.69921875" style="112" customWidth="1"/>
    <col min="11528" max="11528" width="13" style="112" customWidth="1"/>
    <col min="11529" max="11529" width="3.09765625" style="112" customWidth="1"/>
    <col min="11530" max="11776" width="8.8984375" style="112"/>
    <col min="11777" max="11777" width="4.3984375" style="112" customWidth="1"/>
    <col min="11778" max="11778" width="31.59765625" style="112" customWidth="1"/>
    <col min="11779" max="11779" width="29.59765625" style="112" customWidth="1"/>
    <col min="11780" max="11780" width="11.296875" style="112" customWidth="1"/>
    <col min="11781" max="11781" width="11" style="112" customWidth="1"/>
    <col min="11782" max="11782" width="16.09765625" style="112" customWidth="1"/>
    <col min="11783" max="11783" width="10.69921875" style="112" customWidth="1"/>
    <col min="11784" max="11784" width="13" style="112" customWidth="1"/>
    <col min="11785" max="11785" width="3.09765625" style="112" customWidth="1"/>
    <col min="11786" max="12032" width="8.8984375" style="112"/>
    <col min="12033" max="12033" width="4.3984375" style="112" customWidth="1"/>
    <col min="12034" max="12034" width="31.59765625" style="112" customWidth="1"/>
    <col min="12035" max="12035" width="29.59765625" style="112" customWidth="1"/>
    <col min="12036" max="12036" width="11.296875" style="112" customWidth="1"/>
    <col min="12037" max="12037" width="11" style="112" customWidth="1"/>
    <col min="12038" max="12038" width="16.09765625" style="112" customWidth="1"/>
    <col min="12039" max="12039" width="10.69921875" style="112" customWidth="1"/>
    <col min="12040" max="12040" width="13" style="112" customWidth="1"/>
    <col min="12041" max="12041" width="3.09765625" style="112" customWidth="1"/>
    <col min="12042" max="12288" width="8.8984375" style="112"/>
    <col min="12289" max="12289" width="4.3984375" style="112" customWidth="1"/>
    <col min="12290" max="12290" width="31.59765625" style="112" customWidth="1"/>
    <col min="12291" max="12291" width="29.59765625" style="112" customWidth="1"/>
    <col min="12292" max="12292" width="11.296875" style="112" customWidth="1"/>
    <col min="12293" max="12293" width="11" style="112" customWidth="1"/>
    <col min="12294" max="12294" width="16.09765625" style="112" customWidth="1"/>
    <col min="12295" max="12295" width="10.69921875" style="112" customWidth="1"/>
    <col min="12296" max="12296" width="13" style="112" customWidth="1"/>
    <col min="12297" max="12297" width="3.09765625" style="112" customWidth="1"/>
    <col min="12298" max="12544" width="8.8984375" style="112"/>
    <col min="12545" max="12545" width="4.3984375" style="112" customWidth="1"/>
    <col min="12546" max="12546" width="31.59765625" style="112" customWidth="1"/>
    <col min="12547" max="12547" width="29.59765625" style="112" customWidth="1"/>
    <col min="12548" max="12548" width="11.296875" style="112" customWidth="1"/>
    <col min="12549" max="12549" width="11" style="112" customWidth="1"/>
    <col min="12550" max="12550" width="16.09765625" style="112" customWidth="1"/>
    <col min="12551" max="12551" width="10.69921875" style="112" customWidth="1"/>
    <col min="12552" max="12552" width="13" style="112" customWidth="1"/>
    <col min="12553" max="12553" width="3.09765625" style="112" customWidth="1"/>
    <col min="12554" max="12800" width="8.8984375" style="112"/>
    <col min="12801" max="12801" width="4.3984375" style="112" customWidth="1"/>
    <col min="12802" max="12802" width="31.59765625" style="112" customWidth="1"/>
    <col min="12803" max="12803" width="29.59765625" style="112" customWidth="1"/>
    <col min="12804" max="12804" width="11.296875" style="112" customWidth="1"/>
    <col min="12805" max="12805" width="11" style="112" customWidth="1"/>
    <col min="12806" max="12806" width="16.09765625" style="112" customWidth="1"/>
    <col min="12807" max="12807" width="10.69921875" style="112" customWidth="1"/>
    <col min="12808" max="12808" width="13" style="112" customWidth="1"/>
    <col min="12809" max="12809" width="3.09765625" style="112" customWidth="1"/>
    <col min="12810" max="13056" width="8.8984375" style="112"/>
    <col min="13057" max="13057" width="4.3984375" style="112" customWidth="1"/>
    <col min="13058" max="13058" width="31.59765625" style="112" customWidth="1"/>
    <col min="13059" max="13059" width="29.59765625" style="112" customWidth="1"/>
    <col min="13060" max="13060" width="11.296875" style="112" customWidth="1"/>
    <col min="13061" max="13061" width="11" style="112" customWidth="1"/>
    <col min="13062" max="13062" width="16.09765625" style="112" customWidth="1"/>
    <col min="13063" max="13063" width="10.69921875" style="112" customWidth="1"/>
    <col min="13064" max="13064" width="13" style="112" customWidth="1"/>
    <col min="13065" max="13065" width="3.09765625" style="112" customWidth="1"/>
    <col min="13066" max="13312" width="8.8984375" style="112"/>
    <col min="13313" max="13313" width="4.3984375" style="112" customWidth="1"/>
    <col min="13314" max="13314" width="31.59765625" style="112" customWidth="1"/>
    <col min="13315" max="13315" width="29.59765625" style="112" customWidth="1"/>
    <col min="13316" max="13316" width="11.296875" style="112" customWidth="1"/>
    <col min="13317" max="13317" width="11" style="112" customWidth="1"/>
    <col min="13318" max="13318" width="16.09765625" style="112" customWidth="1"/>
    <col min="13319" max="13319" width="10.69921875" style="112" customWidth="1"/>
    <col min="13320" max="13320" width="13" style="112" customWidth="1"/>
    <col min="13321" max="13321" width="3.09765625" style="112" customWidth="1"/>
    <col min="13322" max="13568" width="8.8984375" style="112"/>
    <col min="13569" max="13569" width="4.3984375" style="112" customWidth="1"/>
    <col min="13570" max="13570" width="31.59765625" style="112" customWidth="1"/>
    <col min="13571" max="13571" width="29.59765625" style="112" customWidth="1"/>
    <col min="13572" max="13572" width="11.296875" style="112" customWidth="1"/>
    <col min="13573" max="13573" width="11" style="112" customWidth="1"/>
    <col min="13574" max="13574" width="16.09765625" style="112" customWidth="1"/>
    <col min="13575" max="13575" width="10.69921875" style="112" customWidth="1"/>
    <col min="13576" max="13576" width="13" style="112" customWidth="1"/>
    <col min="13577" max="13577" width="3.09765625" style="112" customWidth="1"/>
    <col min="13578" max="13824" width="8.8984375" style="112"/>
    <col min="13825" max="13825" width="4.3984375" style="112" customWidth="1"/>
    <col min="13826" max="13826" width="31.59765625" style="112" customWidth="1"/>
    <col min="13827" max="13827" width="29.59765625" style="112" customWidth="1"/>
    <col min="13828" max="13828" width="11.296875" style="112" customWidth="1"/>
    <col min="13829" max="13829" width="11" style="112" customWidth="1"/>
    <col min="13830" max="13830" width="16.09765625" style="112" customWidth="1"/>
    <col min="13831" max="13831" width="10.69921875" style="112" customWidth="1"/>
    <col min="13832" max="13832" width="13" style="112" customWidth="1"/>
    <col min="13833" max="13833" width="3.09765625" style="112" customWidth="1"/>
    <col min="13834" max="14080" width="8.8984375" style="112"/>
    <col min="14081" max="14081" width="4.3984375" style="112" customWidth="1"/>
    <col min="14082" max="14082" width="31.59765625" style="112" customWidth="1"/>
    <col min="14083" max="14083" width="29.59765625" style="112" customWidth="1"/>
    <col min="14084" max="14084" width="11.296875" style="112" customWidth="1"/>
    <col min="14085" max="14085" width="11" style="112" customWidth="1"/>
    <col min="14086" max="14086" width="16.09765625" style="112" customWidth="1"/>
    <col min="14087" max="14087" width="10.69921875" style="112" customWidth="1"/>
    <col min="14088" max="14088" width="13" style="112" customWidth="1"/>
    <col min="14089" max="14089" width="3.09765625" style="112" customWidth="1"/>
    <col min="14090" max="14336" width="8.8984375" style="112"/>
    <col min="14337" max="14337" width="4.3984375" style="112" customWidth="1"/>
    <col min="14338" max="14338" width="31.59765625" style="112" customWidth="1"/>
    <col min="14339" max="14339" width="29.59765625" style="112" customWidth="1"/>
    <col min="14340" max="14340" width="11.296875" style="112" customWidth="1"/>
    <col min="14341" max="14341" width="11" style="112" customWidth="1"/>
    <col min="14342" max="14342" width="16.09765625" style="112" customWidth="1"/>
    <col min="14343" max="14343" width="10.69921875" style="112" customWidth="1"/>
    <col min="14344" max="14344" width="13" style="112" customWidth="1"/>
    <col min="14345" max="14345" width="3.09765625" style="112" customWidth="1"/>
    <col min="14346" max="14592" width="8.8984375" style="112"/>
    <col min="14593" max="14593" width="4.3984375" style="112" customWidth="1"/>
    <col min="14594" max="14594" width="31.59765625" style="112" customWidth="1"/>
    <col min="14595" max="14595" width="29.59765625" style="112" customWidth="1"/>
    <col min="14596" max="14596" width="11.296875" style="112" customWidth="1"/>
    <col min="14597" max="14597" width="11" style="112" customWidth="1"/>
    <col min="14598" max="14598" width="16.09765625" style="112" customWidth="1"/>
    <col min="14599" max="14599" width="10.69921875" style="112" customWidth="1"/>
    <col min="14600" max="14600" width="13" style="112" customWidth="1"/>
    <col min="14601" max="14601" width="3.09765625" style="112" customWidth="1"/>
    <col min="14602" max="14848" width="8.8984375" style="112"/>
    <col min="14849" max="14849" width="4.3984375" style="112" customWidth="1"/>
    <col min="14850" max="14850" width="31.59765625" style="112" customWidth="1"/>
    <col min="14851" max="14851" width="29.59765625" style="112" customWidth="1"/>
    <col min="14852" max="14852" width="11.296875" style="112" customWidth="1"/>
    <col min="14853" max="14853" width="11" style="112" customWidth="1"/>
    <col min="14854" max="14854" width="16.09765625" style="112" customWidth="1"/>
    <col min="14855" max="14855" width="10.69921875" style="112" customWidth="1"/>
    <col min="14856" max="14856" width="13" style="112" customWidth="1"/>
    <col min="14857" max="14857" width="3.09765625" style="112" customWidth="1"/>
    <col min="14858" max="15104" width="8.8984375" style="112"/>
    <col min="15105" max="15105" width="4.3984375" style="112" customWidth="1"/>
    <col min="15106" max="15106" width="31.59765625" style="112" customWidth="1"/>
    <col min="15107" max="15107" width="29.59765625" style="112" customWidth="1"/>
    <col min="15108" max="15108" width="11.296875" style="112" customWidth="1"/>
    <col min="15109" max="15109" width="11" style="112" customWidth="1"/>
    <col min="15110" max="15110" width="16.09765625" style="112" customWidth="1"/>
    <col min="15111" max="15111" width="10.69921875" style="112" customWidth="1"/>
    <col min="15112" max="15112" width="13" style="112" customWidth="1"/>
    <col min="15113" max="15113" width="3.09765625" style="112" customWidth="1"/>
    <col min="15114" max="15360" width="8.8984375" style="112"/>
    <col min="15361" max="15361" width="4.3984375" style="112" customWidth="1"/>
    <col min="15362" max="15362" width="31.59765625" style="112" customWidth="1"/>
    <col min="15363" max="15363" width="29.59765625" style="112" customWidth="1"/>
    <col min="15364" max="15364" width="11.296875" style="112" customWidth="1"/>
    <col min="15365" max="15365" width="11" style="112" customWidth="1"/>
    <col min="15366" max="15366" width="16.09765625" style="112" customWidth="1"/>
    <col min="15367" max="15367" width="10.69921875" style="112" customWidth="1"/>
    <col min="15368" max="15368" width="13" style="112" customWidth="1"/>
    <col min="15369" max="15369" width="3.09765625" style="112" customWidth="1"/>
    <col min="15370" max="15616" width="8.8984375" style="112"/>
    <col min="15617" max="15617" width="4.3984375" style="112" customWidth="1"/>
    <col min="15618" max="15618" width="31.59765625" style="112" customWidth="1"/>
    <col min="15619" max="15619" width="29.59765625" style="112" customWidth="1"/>
    <col min="15620" max="15620" width="11.296875" style="112" customWidth="1"/>
    <col min="15621" max="15621" width="11" style="112" customWidth="1"/>
    <col min="15622" max="15622" width="16.09765625" style="112" customWidth="1"/>
    <col min="15623" max="15623" width="10.69921875" style="112" customWidth="1"/>
    <col min="15624" max="15624" width="13" style="112" customWidth="1"/>
    <col min="15625" max="15625" width="3.09765625" style="112" customWidth="1"/>
    <col min="15626" max="15872" width="8.8984375" style="112"/>
    <col min="15873" max="15873" width="4.3984375" style="112" customWidth="1"/>
    <col min="15874" max="15874" width="31.59765625" style="112" customWidth="1"/>
    <col min="15875" max="15875" width="29.59765625" style="112" customWidth="1"/>
    <col min="15876" max="15876" width="11.296875" style="112" customWidth="1"/>
    <col min="15877" max="15877" width="11" style="112" customWidth="1"/>
    <col min="15878" max="15878" width="16.09765625" style="112" customWidth="1"/>
    <col min="15879" max="15879" width="10.69921875" style="112" customWidth="1"/>
    <col min="15880" max="15880" width="13" style="112" customWidth="1"/>
    <col min="15881" max="15881" width="3.09765625" style="112" customWidth="1"/>
    <col min="15882" max="16128" width="8.8984375" style="112"/>
    <col min="16129" max="16129" width="4.3984375" style="112" customWidth="1"/>
    <col min="16130" max="16130" width="31.59765625" style="112" customWidth="1"/>
    <col min="16131" max="16131" width="29.59765625" style="112" customWidth="1"/>
    <col min="16132" max="16132" width="11.296875" style="112" customWidth="1"/>
    <col min="16133" max="16133" width="11" style="112" customWidth="1"/>
    <col min="16134" max="16134" width="16.09765625" style="112" customWidth="1"/>
    <col min="16135" max="16135" width="10.69921875" style="112" customWidth="1"/>
    <col min="16136" max="16136" width="13" style="112" customWidth="1"/>
    <col min="16137" max="16137" width="3.09765625" style="112" customWidth="1"/>
    <col min="16138" max="16384" width="8.8984375" style="112"/>
  </cols>
  <sheetData>
    <row r="1" spans="1:8" x14ac:dyDescent="0.25">
      <c r="B1" s="498" t="s">
        <v>200</v>
      </c>
      <c r="C1" s="498"/>
      <c r="D1" s="498"/>
      <c r="E1" s="498"/>
      <c r="F1" s="498"/>
      <c r="G1" s="498"/>
    </row>
    <row r="2" spans="1:8" x14ac:dyDescent="0.25">
      <c r="A2" s="243" t="s">
        <v>640</v>
      </c>
      <c r="C2" s="113" t="s">
        <v>1780</v>
      </c>
    </row>
    <row r="3" spans="1:8" x14ac:dyDescent="0.25">
      <c r="A3" s="243" t="s">
        <v>641</v>
      </c>
      <c r="C3" s="113"/>
    </row>
    <row r="4" spans="1:8" ht="15" customHeight="1" x14ac:dyDescent="0.25">
      <c r="B4" s="386"/>
      <c r="D4" s="117" t="s">
        <v>201</v>
      </c>
      <c r="E4" s="117" t="s">
        <v>202</v>
      </c>
      <c r="F4" s="117" t="s">
        <v>203</v>
      </c>
      <c r="G4" s="385" t="s">
        <v>435</v>
      </c>
    </row>
    <row r="5" spans="1:8" ht="15" customHeight="1" x14ac:dyDescent="0.3">
      <c r="B5" s="386" t="s">
        <v>874</v>
      </c>
      <c r="D5" s="412"/>
      <c r="E5" s="412"/>
      <c r="F5" s="412"/>
    </row>
    <row r="6" spans="1:8" x14ac:dyDescent="0.25">
      <c r="A6" s="243">
        <v>75</v>
      </c>
      <c r="B6" s="112" t="s">
        <v>157</v>
      </c>
      <c r="C6" s="422" t="s">
        <v>1775</v>
      </c>
      <c r="D6" s="120">
        <v>28.73</v>
      </c>
      <c r="E6" s="120">
        <v>5.75</v>
      </c>
      <c r="F6" s="120">
        <v>34.479999999999997</v>
      </c>
      <c r="G6" s="124">
        <v>203464</v>
      </c>
      <c r="H6" s="244"/>
    </row>
    <row r="7" spans="1:8" x14ac:dyDescent="0.25">
      <c r="A7" s="243">
        <v>76</v>
      </c>
      <c r="B7" s="413" t="s">
        <v>130</v>
      </c>
      <c r="C7" s="112" t="s">
        <v>131</v>
      </c>
      <c r="D7" s="120">
        <v>44.36</v>
      </c>
      <c r="E7" s="120">
        <v>8.8699999999999992</v>
      </c>
      <c r="F7" s="120">
        <v>53.23</v>
      </c>
      <c r="G7" s="124">
        <v>203465</v>
      </c>
      <c r="H7" s="244"/>
    </row>
    <row r="8" spans="1:8" x14ac:dyDescent="0.25">
      <c r="D8" s="410">
        <f>SUM(D6:D7)</f>
        <v>73.09</v>
      </c>
      <c r="E8" s="410">
        <f>SUM(E6:E7)</f>
        <v>14.62</v>
      </c>
      <c r="F8" s="410">
        <f>SUM(F6:F7)</f>
        <v>87.71</v>
      </c>
    </row>
    <row r="9" spans="1:8" x14ac:dyDescent="0.25">
      <c r="D9" s="411"/>
      <c r="E9" s="411"/>
      <c r="F9" s="411"/>
    </row>
    <row r="10" spans="1:8" ht="15" customHeight="1" x14ac:dyDescent="0.3">
      <c r="B10" s="386" t="s">
        <v>876</v>
      </c>
      <c r="D10" s="412"/>
      <c r="E10" s="412"/>
      <c r="F10" s="412"/>
    </row>
    <row r="11" spans="1:8" x14ac:dyDescent="0.25">
      <c r="A11" s="243">
        <v>77</v>
      </c>
      <c r="B11" s="413" t="s">
        <v>27</v>
      </c>
      <c r="C11" s="112" t="s">
        <v>28</v>
      </c>
      <c r="D11" s="120">
        <v>14.01</v>
      </c>
      <c r="E11" s="120"/>
      <c r="F11" s="120">
        <v>14.01</v>
      </c>
      <c r="G11" s="115">
        <v>203466</v>
      </c>
      <c r="H11" s="244"/>
    </row>
    <row r="12" spans="1:8" s="127" customFormat="1" ht="14.4" x14ac:dyDescent="0.3">
      <c r="A12" s="248"/>
      <c r="C12" s="128"/>
      <c r="D12" s="410">
        <f>SUM(D11:D11)</f>
        <v>14.01</v>
      </c>
      <c r="E12" s="410">
        <f>SUM(E11:E11)</f>
        <v>0</v>
      </c>
      <c r="F12" s="410">
        <f>SUM(F11:F11)</f>
        <v>14.01</v>
      </c>
      <c r="G12" s="126"/>
      <c r="H12" s="248"/>
    </row>
    <row r="13" spans="1:8" s="127" customFormat="1" ht="14.4" x14ac:dyDescent="0.3">
      <c r="A13" s="248"/>
      <c r="C13" s="128"/>
      <c r="D13" s="411"/>
      <c r="E13" s="411"/>
      <c r="F13" s="411"/>
      <c r="G13" s="126"/>
      <c r="H13" s="248"/>
    </row>
    <row r="14" spans="1:8" ht="15" customHeight="1" x14ac:dyDescent="0.3">
      <c r="B14" s="386" t="s">
        <v>887</v>
      </c>
      <c r="D14" s="412"/>
      <c r="E14" s="412"/>
      <c r="F14" s="412"/>
    </row>
    <row r="15" spans="1:8" x14ac:dyDescent="0.25">
      <c r="A15" s="243">
        <v>78</v>
      </c>
      <c r="B15" s="387" t="s">
        <v>1776</v>
      </c>
      <c r="C15" s="112" t="s">
        <v>1777</v>
      </c>
      <c r="D15" s="120">
        <v>125.01</v>
      </c>
      <c r="E15" s="120"/>
      <c r="F15" s="120">
        <v>125.01</v>
      </c>
      <c r="G15" s="133">
        <v>203467</v>
      </c>
      <c r="H15" s="414"/>
    </row>
    <row r="16" spans="1:8" x14ac:dyDescent="0.25">
      <c r="B16" s="129"/>
      <c r="C16" s="127"/>
      <c r="D16" s="410">
        <f>SUM(D15:D15)</f>
        <v>125.01</v>
      </c>
      <c r="E16" s="410">
        <f>SUM(E15:E15)</f>
        <v>0</v>
      </c>
      <c r="F16" s="410">
        <f>SUM(F15:F15)</f>
        <v>125.01</v>
      </c>
    </row>
    <row r="17" spans="1:10" x14ac:dyDescent="0.25">
      <c r="B17" s="129"/>
      <c r="C17" s="127"/>
      <c r="D17" s="411"/>
      <c r="E17" s="411"/>
      <c r="F17" s="411"/>
    </row>
    <row r="18" spans="1:10" ht="15" customHeight="1" x14ac:dyDescent="0.3">
      <c r="B18" s="386" t="s">
        <v>888</v>
      </c>
      <c r="D18" s="412"/>
      <c r="E18" s="412"/>
      <c r="F18" s="412"/>
    </row>
    <row r="19" spans="1:10" x14ac:dyDescent="0.25">
      <c r="A19" s="243">
        <v>79</v>
      </c>
      <c r="B19" s="387" t="s">
        <v>883</v>
      </c>
      <c r="C19" s="112" t="s">
        <v>1778</v>
      </c>
      <c r="D19" s="120">
        <v>34</v>
      </c>
      <c r="E19" s="120"/>
      <c r="F19" s="120">
        <v>34</v>
      </c>
      <c r="G19" s="133">
        <v>203463</v>
      </c>
      <c r="H19" s="414"/>
    </row>
    <row r="20" spans="1:10" x14ac:dyDescent="0.25">
      <c r="A20" s="243">
        <v>80</v>
      </c>
      <c r="B20" s="387" t="s">
        <v>1779</v>
      </c>
      <c r="C20" s="112" t="s">
        <v>1522</v>
      </c>
      <c r="D20" s="120">
        <v>9557</v>
      </c>
      <c r="E20" s="120"/>
      <c r="F20" s="120">
        <v>9557</v>
      </c>
      <c r="G20" s="133" t="s">
        <v>5</v>
      </c>
      <c r="H20" s="414"/>
    </row>
    <row r="21" spans="1:10" x14ac:dyDescent="0.25">
      <c r="B21" s="129"/>
      <c r="C21" s="127"/>
      <c r="D21" s="410">
        <f>SUM(D19:D20)</f>
        <v>9591</v>
      </c>
      <c r="E21" s="410">
        <f>SUM(E19:E20)</f>
        <v>0</v>
      </c>
      <c r="F21" s="410">
        <f>SUM(F19:F20)</f>
        <v>9591</v>
      </c>
    </row>
    <row r="22" spans="1:10" x14ac:dyDescent="0.25">
      <c r="D22" s="418"/>
      <c r="E22" s="418"/>
      <c r="F22" s="418"/>
      <c r="H22" s="255"/>
    </row>
    <row r="23" spans="1:10" ht="15" customHeight="1" x14ac:dyDescent="0.25">
      <c r="A23" s="255"/>
      <c r="C23" s="141" t="s">
        <v>75</v>
      </c>
      <c r="D23" s="410">
        <f>SUM(+D12+D8+D16+D21+D95)</f>
        <v>9803.11</v>
      </c>
      <c r="E23" s="410">
        <f>SUM(+E12+E8+E16+E21+E95)</f>
        <v>14.62</v>
      </c>
      <c r="F23" s="410">
        <f>SUM(+F12+F8+F16+F21+F95)</f>
        <v>9817.73</v>
      </c>
      <c r="H23" s="255"/>
    </row>
    <row r="24" spans="1:10" ht="15" customHeight="1" x14ac:dyDescent="0.25">
      <c r="A24" s="255"/>
      <c r="C24" s="145"/>
      <c r="D24" s="411"/>
      <c r="E24" s="411"/>
      <c r="F24" s="411"/>
      <c r="H24" s="255"/>
    </row>
    <row r="26" spans="1:10" x14ac:dyDescent="0.25">
      <c r="I26" s="137"/>
    </row>
    <row r="27" spans="1:10" x14ac:dyDescent="0.25">
      <c r="J27" s="137"/>
    </row>
    <row r="28" spans="1:10" x14ac:dyDescent="0.25">
      <c r="J28" s="137"/>
    </row>
    <row r="29" spans="1:10" s="137" customFormat="1" x14ac:dyDescent="0.25">
      <c r="A29" s="243"/>
      <c r="B29" s="112"/>
      <c r="C29" s="112"/>
      <c r="D29" s="409"/>
      <c r="E29" s="409"/>
      <c r="F29" s="409"/>
      <c r="G29" s="115"/>
      <c r="H29" s="243"/>
      <c r="I29" s="112"/>
      <c r="J29" s="112"/>
    </row>
    <row r="30" spans="1:10" s="137" customFormat="1" x14ac:dyDescent="0.25">
      <c r="A30" s="243"/>
      <c r="B30" s="112"/>
      <c r="C30" s="112"/>
      <c r="D30" s="409"/>
      <c r="E30" s="409"/>
      <c r="F30" s="409"/>
      <c r="G30" s="115"/>
      <c r="H30" s="243"/>
      <c r="I30" s="112"/>
      <c r="J30" s="112"/>
    </row>
    <row r="31" spans="1:10" s="137" customFormat="1" x14ac:dyDescent="0.25">
      <c r="A31" s="243"/>
      <c r="B31" s="112"/>
      <c r="C31" s="112"/>
      <c r="D31" s="409"/>
      <c r="E31" s="409"/>
      <c r="F31" s="409"/>
      <c r="G31" s="115"/>
      <c r="H31" s="243"/>
      <c r="I31" s="112"/>
      <c r="J31" s="112"/>
    </row>
  </sheetData>
  <mergeCells count="1">
    <mergeCell ref="B1:G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A11" sqref="A11"/>
    </sheetView>
  </sheetViews>
  <sheetFormatPr defaultColWidth="8.8984375" defaultRowHeight="13.85" x14ac:dyDescent="0.25"/>
  <cols>
    <col min="1" max="1" width="38.09765625" style="112" customWidth="1"/>
    <col min="2" max="2" width="35.59765625" style="112" customWidth="1"/>
    <col min="3" max="3" width="15.3984375" style="409" customWidth="1"/>
    <col min="4" max="4" width="13" style="409" customWidth="1"/>
    <col min="5" max="5" width="14.69921875" style="409" customWidth="1"/>
    <col min="6" max="6" width="10.69921875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8.09765625" style="112" customWidth="1"/>
    <col min="258" max="258" width="35.59765625" style="112" customWidth="1"/>
    <col min="259" max="259" width="15.3984375" style="112" customWidth="1"/>
    <col min="260" max="260" width="13" style="112" customWidth="1"/>
    <col min="261" max="261" width="14.69921875" style="112" customWidth="1"/>
    <col min="262" max="262" width="10.69921875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8.09765625" style="112" customWidth="1"/>
    <col min="514" max="514" width="35.59765625" style="112" customWidth="1"/>
    <col min="515" max="515" width="15.3984375" style="112" customWidth="1"/>
    <col min="516" max="516" width="13" style="112" customWidth="1"/>
    <col min="517" max="517" width="14.69921875" style="112" customWidth="1"/>
    <col min="518" max="518" width="10.69921875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8.09765625" style="112" customWidth="1"/>
    <col min="770" max="770" width="35.59765625" style="112" customWidth="1"/>
    <col min="771" max="771" width="15.3984375" style="112" customWidth="1"/>
    <col min="772" max="772" width="13" style="112" customWidth="1"/>
    <col min="773" max="773" width="14.69921875" style="112" customWidth="1"/>
    <col min="774" max="774" width="10.69921875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8.09765625" style="112" customWidth="1"/>
    <col min="1026" max="1026" width="35.59765625" style="112" customWidth="1"/>
    <col min="1027" max="1027" width="15.3984375" style="112" customWidth="1"/>
    <col min="1028" max="1028" width="13" style="112" customWidth="1"/>
    <col min="1029" max="1029" width="14.69921875" style="112" customWidth="1"/>
    <col min="1030" max="1030" width="10.69921875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8.09765625" style="112" customWidth="1"/>
    <col min="1282" max="1282" width="35.59765625" style="112" customWidth="1"/>
    <col min="1283" max="1283" width="15.3984375" style="112" customWidth="1"/>
    <col min="1284" max="1284" width="13" style="112" customWidth="1"/>
    <col min="1285" max="1285" width="14.69921875" style="112" customWidth="1"/>
    <col min="1286" max="1286" width="10.69921875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8.09765625" style="112" customWidth="1"/>
    <col min="1538" max="1538" width="35.59765625" style="112" customWidth="1"/>
    <col min="1539" max="1539" width="15.3984375" style="112" customWidth="1"/>
    <col min="1540" max="1540" width="13" style="112" customWidth="1"/>
    <col min="1541" max="1541" width="14.69921875" style="112" customWidth="1"/>
    <col min="1542" max="1542" width="10.69921875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8.09765625" style="112" customWidth="1"/>
    <col min="1794" max="1794" width="35.59765625" style="112" customWidth="1"/>
    <col min="1795" max="1795" width="15.3984375" style="112" customWidth="1"/>
    <col min="1796" max="1796" width="13" style="112" customWidth="1"/>
    <col min="1797" max="1797" width="14.69921875" style="112" customWidth="1"/>
    <col min="1798" max="1798" width="10.69921875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8.09765625" style="112" customWidth="1"/>
    <col min="2050" max="2050" width="35.59765625" style="112" customWidth="1"/>
    <col min="2051" max="2051" width="15.3984375" style="112" customWidth="1"/>
    <col min="2052" max="2052" width="13" style="112" customWidth="1"/>
    <col min="2053" max="2053" width="14.69921875" style="112" customWidth="1"/>
    <col min="2054" max="2054" width="10.69921875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8.09765625" style="112" customWidth="1"/>
    <col min="2306" max="2306" width="35.59765625" style="112" customWidth="1"/>
    <col min="2307" max="2307" width="15.3984375" style="112" customWidth="1"/>
    <col min="2308" max="2308" width="13" style="112" customWidth="1"/>
    <col min="2309" max="2309" width="14.69921875" style="112" customWidth="1"/>
    <col min="2310" max="2310" width="10.69921875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8.09765625" style="112" customWidth="1"/>
    <col min="2562" max="2562" width="35.59765625" style="112" customWidth="1"/>
    <col min="2563" max="2563" width="15.3984375" style="112" customWidth="1"/>
    <col min="2564" max="2564" width="13" style="112" customWidth="1"/>
    <col min="2565" max="2565" width="14.69921875" style="112" customWidth="1"/>
    <col min="2566" max="2566" width="10.69921875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8.09765625" style="112" customWidth="1"/>
    <col min="2818" max="2818" width="35.59765625" style="112" customWidth="1"/>
    <col min="2819" max="2819" width="15.3984375" style="112" customWidth="1"/>
    <col min="2820" max="2820" width="13" style="112" customWidth="1"/>
    <col min="2821" max="2821" width="14.69921875" style="112" customWidth="1"/>
    <col min="2822" max="2822" width="10.69921875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8.09765625" style="112" customWidth="1"/>
    <col min="3074" max="3074" width="35.59765625" style="112" customWidth="1"/>
    <col min="3075" max="3075" width="15.3984375" style="112" customWidth="1"/>
    <col min="3076" max="3076" width="13" style="112" customWidth="1"/>
    <col min="3077" max="3077" width="14.69921875" style="112" customWidth="1"/>
    <col min="3078" max="3078" width="10.69921875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8.09765625" style="112" customWidth="1"/>
    <col min="3330" max="3330" width="35.59765625" style="112" customWidth="1"/>
    <col min="3331" max="3331" width="15.3984375" style="112" customWidth="1"/>
    <col min="3332" max="3332" width="13" style="112" customWidth="1"/>
    <col min="3333" max="3333" width="14.69921875" style="112" customWidth="1"/>
    <col min="3334" max="3334" width="10.69921875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8.09765625" style="112" customWidth="1"/>
    <col min="3586" max="3586" width="35.59765625" style="112" customWidth="1"/>
    <col min="3587" max="3587" width="15.3984375" style="112" customWidth="1"/>
    <col min="3588" max="3588" width="13" style="112" customWidth="1"/>
    <col min="3589" max="3589" width="14.69921875" style="112" customWidth="1"/>
    <col min="3590" max="3590" width="10.69921875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8.09765625" style="112" customWidth="1"/>
    <col min="3842" max="3842" width="35.59765625" style="112" customWidth="1"/>
    <col min="3843" max="3843" width="15.3984375" style="112" customWidth="1"/>
    <col min="3844" max="3844" width="13" style="112" customWidth="1"/>
    <col min="3845" max="3845" width="14.69921875" style="112" customWidth="1"/>
    <col min="3846" max="3846" width="10.69921875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8.09765625" style="112" customWidth="1"/>
    <col min="4098" max="4098" width="35.59765625" style="112" customWidth="1"/>
    <col min="4099" max="4099" width="15.3984375" style="112" customWidth="1"/>
    <col min="4100" max="4100" width="13" style="112" customWidth="1"/>
    <col min="4101" max="4101" width="14.69921875" style="112" customWidth="1"/>
    <col min="4102" max="4102" width="10.69921875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8.09765625" style="112" customWidth="1"/>
    <col min="4354" max="4354" width="35.59765625" style="112" customWidth="1"/>
    <col min="4355" max="4355" width="15.3984375" style="112" customWidth="1"/>
    <col min="4356" max="4356" width="13" style="112" customWidth="1"/>
    <col min="4357" max="4357" width="14.69921875" style="112" customWidth="1"/>
    <col min="4358" max="4358" width="10.69921875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8.09765625" style="112" customWidth="1"/>
    <col min="4610" max="4610" width="35.59765625" style="112" customWidth="1"/>
    <col min="4611" max="4611" width="15.3984375" style="112" customWidth="1"/>
    <col min="4612" max="4612" width="13" style="112" customWidth="1"/>
    <col min="4613" max="4613" width="14.69921875" style="112" customWidth="1"/>
    <col min="4614" max="4614" width="10.69921875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8.09765625" style="112" customWidth="1"/>
    <col min="4866" max="4866" width="35.59765625" style="112" customWidth="1"/>
    <col min="4867" max="4867" width="15.3984375" style="112" customWidth="1"/>
    <col min="4868" max="4868" width="13" style="112" customWidth="1"/>
    <col min="4869" max="4869" width="14.69921875" style="112" customWidth="1"/>
    <col min="4870" max="4870" width="10.69921875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8.09765625" style="112" customWidth="1"/>
    <col min="5122" max="5122" width="35.59765625" style="112" customWidth="1"/>
    <col min="5123" max="5123" width="15.3984375" style="112" customWidth="1"/>
    <col min="5124" max="5124" width="13" style="112" customWidth="1"/>
    <col min="5125" max="5125" width="14.69921875" style="112" customWidth="1"/>
    <col min="5126" max="5126" width="10.69921875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8.09765625" style="112" customWidth="1"/>
    <col min="5378" max="5378" width="35.59765625" style="112" customWidth="1"/>
    <col min="5379" max="5379" width="15.3984375" style="112" customWidth="1"/>
    <col min="5380" max="5380" width="13" style="112" customWidth="1"/>
    <col min="5381" max="5381" width="14.69921875" style="112" customWidth="1"/>
    <col min="5382" max="5382" width="10.69921875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8.09765625" style="112" customWidth="1"/>
    <col min="5634" max="5634" width="35.59765625" style="112" customWidth="1"/>
    <col min="5635" max="5635" width="15.3984375" style="112" customWidth="1"/>
    <col min="5636" max="5636" width="13" style="112" customWidth="1"/>
    <col min="5637" max="5637" width="14.69921875" style="112" customWidth="1"/>
    <col min="5638" max="5638" width="10.69921875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8.09765625" style="112" customWidth="1"/>
    <col min="5890" max="5890" width="35.59765625" style="112" customWidth="1"/>
    <col min="5891" max="5891" width="15.3984375" style="112" customWidth="1"/>
    <col min="5892" max="5892" width="13" style="112" customWidth="1"/>
    <col min="5893" max="5893" width="14.69921875" style="112" customWidth="1"/>
    <col min="5894" max="5894" width="10.69921875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8.09765625" style="112" customWidth="1"/>
    <col min="6146" max="6146" width="35.59765625" style="112" customWidth="1"/>
    <col min="6147" max="6147" width="15.3984375" style="112" customWidth="1"/>
    <col min="6148" max="6148" width="13" style="112" customWidth="1"/>
    <col min="6149" max="6149" width="14.69921875" style="112" customWidth="1"/>
    <col min="6150" max="6150" width="10.69921875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8.09765625" style="112" customWidth="1"/>
    <col min="6402" max="6402" width="35.59765625" style="112" customWidth="1"/>
    <col min="6403" max="6403" width="15.3984375" style="112" customWidth="1"/>
    <col min="6404" max="6404" width="13" style="112" customWidth="1"/>
    <col min="6405" max="6405" width="14.69921875" style="112" customWidth="1"/>
    <col min="6406" max="6406" width="10.69921875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8.09765625" style="112" customWidth="1"/>
    <col min="6658" max="6658" width="35.59765625" style="112" customWidth="1"/>
    <col min="6659" max="6659" width="15.3984375" style="112" customWidth="1"/>
    <col min="6660" max="6660" width="13" style="112" customWidth="1"/>
    <col min="6661" max="6661" width="14.69921875" style="112" customWidth="1"/>
    <col min="6662" max="6662" width="10.69921875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8.09765625" style="112" customWidth="1"/>
    <col min="6914" max="6914" width="35.59765625" style="112" customWidth="1"/>
    <col min="6915" max="6915" width="15.3984375" style="112" customWidth="1"/>
    <col min="6916" max="6916" width="13" style="112" customWidth="1"/>
    <col min="6917" max="6917" width="14.69921875" style="112" customWidth="1"/>
    <col min="6918" max="6918" width="10.69921875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8.09765625" style="112" customWidth="1"/>
    <col min="7170" max="7170" width="35.59765625" style="112" customWidth="1"/>
    <col min="7171" max="7171" width="15.3984375" style="112" customWidth="1"/>
    <col min="7172" max="7172" width="13" style="112" customWidth="1"/>
    <col min="7173" max="7173" width="14.69921875" style="112" customWidth="1"/>
    <col min="7174" max="7174" width="10.69921875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8.09765625" style="112" customWidth="1"/>
    <col min="7426" max="7426" width="35.59765625" style="112" customWidth="1"/>
    <col min="7427" max="7427" width="15.3984375" style="112" customWidth="1"/>
    <col min="7428" max="7428" width="13" style="112" customWidth="1"/>
    <col min="7429" max="7429" width="14.69921875" style="112" customWidth="1"/>
    <col min="7430" max="7430" width="10.69921875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8.09765625" style="112" customWidth="1"/>
    <col min="7682" max="7682" width="35.59765625" style="112" customWidth="1"/>
    <col min="7683" max="7683" width="15.3984375" style="112" customWidth="1"/>
    <col min="7684" max="7684" width="13" style="112" customWidth="1"/>
    <col min="7685" max="7685" width="14.69921875" style="112" customWidth="1"/>
    <col min="7686" max="7686" width="10.69921875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8.09765625" style="112" customWidth="1"/>
    <col min="7938" max="7938" width="35.59765625" style="112" customWidth="1"/>
    <col min="7939" max="7939" width="15.3984375" style="112" customWidth="1"/>
    <col min="7940" max="7940" width="13" style="112" customWidth="1"/>
    <col min="7941" max="7941" width="14.69921875" style="112" customWidth="1"/>
    <col min="7942" max="7942" width="10.69921875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8.09765625" style="112" customWidth="1"/>
    <col min="8194" max="8194" width="35.59765625" style="112" customWidth="1"/>
    <col min="8195" max="8195" width="15.3984375" style="112" customWidth="1"/>
    <col min="8196" max="8196" width="13" style="112" customWidth="1"/>
    <col min="8197" max="8197" width="14.69921875" style="112" customWidth="1"/>
    <col min="8198" max="8198" width="10.69921875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8.09765625" style="112" customWidth="1"/>
    <col min="8450" max="8450" width="35.59765625" style="112" customWidth="1"/>
    <col min="8451" max="8451" width="15.3984375" style="112" customWidth="1"/>
    <col min="8452" max="8452" width="13" style="112" customWidth="1"/>
    <col min="8453" max="8453" width="14.69921875" style="112" customWidth="1"/>
    <col min="8454" max="8454" width="10.69921875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8.09765625" style="112" customWidth="1"/>
    <col min="8706" max="8706" width="35.59765625" style="112" customWidth="1"/>
    <col min="8707" max="8707" width="15.3984375" style="112" customWidth="1"/>
    <col min="8708" max="8708" width="13" style="112" customWidth="1"/>
    <col min="8709" max="8709" width="14.69921875" style="112" customWidth="1"/>
    <col min="8710" max="8710" width="10.69921875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8.09765625" style="112" customWidth="1"/>
    <col min="8962" max="8962" width="35.59765625" style="112" customWidth="1"/>
    <col min="8963" max="8963" width="15.3984375" style="112" customWidth="1"/>
    <col min="8964" max="8964" width="13" style="112" customWidth="1"/>
    <col min="8965" max="8965" width="14.69921875" style="112" customWidth="1"/>
    <col min="8966" max="8966" width="10.69921875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8.09765625" style="112" customWidth="1"/>
    <col min="9218" max="9218" width="35.59765625" style="112" customWidth="1"/>
    <col min="9219" max="9219" width="15.3984375" style="112" customWidth="1"/>
    <col min="9220" max="9220" width="13" style="112" customWidth="1"/>
    <col min="9221" max="9221" width="14.69921875" style="112" customWidth="1"/>
    <col min="9222" max="9222" width="10.69921875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8.09765625" style="112" customWidth="1"/>
    <col min="9474" max="9474" width="35.59765625" style="112" customWidth="1"/>
    <col min="9475" max="9475" width="15.3984375" style="112" customWidth="1"/>
    <col min="9476" max="9476" width="13" style="112" customWidth="1"/>
    <col min="9477" max="9477" width="14.69921875" style="112" customWidth="1"/>
    <col min="9478" max="9478" width="10.69921875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8.09765625" style="112" customWidth="1"/>
    <col min="9730" max="9730" width="35.59765625" style="112" customWidth="1"/>
    <col min="9731" max="9731" width="15.3984375" style="112" customWidth="1"/>
    <col min="9732" max="9732" width="13" style="112" customWidth="1"/>
    <col min="9733" max="9733" width="14.69921875" style="112" customWidth="1"/>
    <col min="9734" max="9734" width="10.69921875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8.09765625" style="112" customWidth="1"/>
    <col min="9986" max="9986" width="35.59765625" style="112" customWidth="1"/>
    <col min="9987" max="9987" width="15.3984375" style="112" customWidth="1"/>
    <col min="9988" max="9988" width="13" style="112" customWidth="1"/>
    <col min="9989" max="9989" width="14.69921875" style="112" customWidth="1"/>
    <col min="9990" max="9990" width="10.69921875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8.09765625" style="112" customWidth="1"/>
    <col min="10242" max="10242" width="35.59765625" style="112" customWidth="1"/>
    <col min="10243" max="10243" width="15.3984375" style="112" customWidth="1"/>
    <col min="10244" max="10244" width="13" style="112" customWidth="1"/>
    <col min="10245" max="10245" width="14.69921875" style="112" customWidth="1"/>
    <col min="10246" max="10246" width="10.69921875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8.09765625" style="112" customWidth="1"/>
    <col min="10498" max="10498" width="35.59765625" style="112" customWidth="1"/>
    <col min="10499" max="10499" width="15.3984375" style="112" customWidth="1"/>
    <col min="10500" max="10500" width="13" style="112" customWidth="1"/>
    <col min="10501" max="10501" width="14.69921875" style="112" customWidth="1"/>
    <col min="10502" max="10502" width="10.69921875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8.09765625" style="112" customWidth="1"/>
    <col min="10754" max="10754" width="35.59765625" style="112" customWidth="1"/>
    <col min="10755" max="10755" width="15.3984375" style="112" customWidth="1"/>
    <col min="10756" max="10756" width="13" style="112" customWidth="1"/>
    <col min="10757" max="10757" width="14.69921875" style="112" customWidth="1"/>
    <col min="10758" max="10758" width="10.69921875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8.09765625" style="112" customWidth="1"/>
    <col min="11010" max="11010" width="35.59765625" style="112" customWidth="1"/>
    <col min="11011" max="11011" width="15.3984375" style="112" customWidth="1"/>
    <col min="11012" max="11012" width="13" style="112" customWidth="1"/>
    <col min="11013" max="11013" width="14.69921875" style="112" customWidth="1"/>
    <col min="11014" max="11014" width="10.69921875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8.09765625" style="112" customWidth="1"/>
    <col min="11266" max="11266" width="35.59765625" style="112" customWidth="1"/>
    <col min="11267" max="11267" width="15.3984375" style="112" customWidth="1"/>
    <col min="11268" max="11268" width="13" style="112" customWidth="1"/>
    <col min="11269" max="11269" width="14.69921875" style="112" customWidth="1"/>
    <col min="11270" max="11270" width="10.69921875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8.09765625" style="112" customWidth="1"/>
    <col min="11522" max="11522" width="35.59765625" style="112" customWidth="1"/>
    <col min="11523" max="11523" width="15.3984375" style="112" customWidth="1"/>
    <col min="11524" max="11524" width="13" style="112" customWidth="1"/>
    <col min="11525" max="11525" width="14.69921875" style="112" customWidth="1"/>
    <col min="11526" max="11526" width="10.69921875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8.09765625" style="112" customWidth="1"/>
    <col min="11778" max="11778" width="35.59765625" style="112" customWidth="1"/>
    <col min="11779" max="11779" width="15.3984375" style="112" customWidth="1"/>
    <col min="11780" max="11780" width="13" style="112" customWidth="1"/>
    <col min="11781" max="11781" width="14.69921875" style="112" customWidth="1"/>
    <col min="11782" max="11782" width="10.69921875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8.09765625" style="112" customWidth="1"/>
    <col min="12034" max="12034" width="35.59765625" style="112" customWidth="1"/>
    <col min="12035" max="12035" width="15.3984375" style="112" customWidth="1"/>
    <col min="12036" max="12036" width="13" style="112" customWidth="1"/>
    <col min="12037" max="12037" width="14.69921875" style="112" customWidth="1"/>
    <col min="12038" max="12038" width="10.69921875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8.09765625" style="112" customWidth="1"/>
    <col min="12290" max="12290" width="35.59765625" style="112" customWidth="1"/>
    <col min="12291" max="12291" width="15.3984375" style="112" customWidth="1"/>
    <col min="12292" max="12292" width="13" style="112" customWidth="1"/>
    <col min="12293" max="12293" width="14.69921875" style="112" customWidth="1"/>
    <col min="12294" max="12294" width="10.69921875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8.09765625" style="112" customWidth="1"/>
    <col min="12546" max="12546" width="35.59765625" style="112" customWidth="1"/>
    <col min="12547" max="12547" width="15.3984375" style="112" customWidth="1"/>
    <col min="12548" max="12548" width="13" style="112" customWidth="1"/>
    <col min="12549" max="12549" width="14.69921875" style="112" customWidth="1"/>
    <col min="12550" max="12550" width="10.69921875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8.09765625" style="112" customWidth="1"/>
    <col min="12802" max="12802" width="35.59765625" style="112" customWidth="1"/>
    <col min="12803" max="12803" width="15.3984375" style="112" customWidth="1"/>
    <col min="12804" max="12804" width="13" style="112" customWidth="1"/>
    <col min="12805" max="12805" width="14.69921875" style="112" customWidth="1"/>
    <col min="12806" max="12806" width="10.69921875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8.09765625" style="112" customWidth="1"/>
    <col min="13058" max="13058" width="35.59765625" style="112" customWidth="1"/>
    <col min="13059" max="13059" width="15.3984375" style="112" customWidth="1"/>
    <col min="13060" max="13060" width="13" style="112" customWidth="1"/>
    <col min="13061" max="13061" width="14.69921875" style="112" customWidth="1"/>
    <col min="13062" max="13062" width="10.69921875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8.09765625" style="112" customWidth="1"/>
    <col min="13314" max="13314" width="35.59765625" style="112" customWidth="1"/>
    <col min="13315" max="13315" width="15.3984375" style="112" customWidth="1"/>
    <col min="13316" max="13316" width="13" style="112" customWidth="1"/>
    <col min="13317" max="13317" width="14.69921875" style="112" customWidth="1"/>
    <col min="13318" max="13318" width="10.69921875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8.09765625" style="112" customWidth="1"/>
    <col min="13570" max="13570" width="35.59765625" style="112" customWidth="1"/>
    <col min="13571" max="13571" width="15.3984375" style="112" customWidth="1"/>
    <col min="13572" max="13572" width="13" style="112" customWidth="1"/>
    <col min="13573" max="13573" width="14.69921875" style="112" customWidth="1"/>
    <col min="13574" max="13574" width="10.69921875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8.09765625" style="112" customWidth="1"/>
    <col min="13826" max="13826" width="35.59765625" style="112" customWidth="1"/>
    <col min="13827" max="13827" width="15.3984375" style="112" customWidth="1"/>
    <col min="13828" max="13828" width="13" style="112" customWidth="1"/>
    <col min="13829" max="13829" width="14.69921875" style="112" customWidth="1"/>
    <col min="13830" max="13830" width="10.69921875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8.09765625" style="112" customWidth="1"/>
    <col min="14082" max="14082" width="35.59765625" style="112" customWidth="1"/>
    <col min="14083" max="14083" width="15.3984375" style="112" customWidth="1"/>
    <col min="14084" max="14084" width="13" style="112" customWidth="1"/>
    <col min="14085" max="14085" width="14.69921875" style="112" customWidth="1"/>
    <col min="14086" max="14086" width="10.69921875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8.09765625" style="112" customWidth="1"/>
    <col min="14338" max="14338" width="35.59765625" style="112" customWidth="1"/>
    <col min="14339" max="14339" width="15.3984375" style="112" customWidth="1"/>
    <col min="14340" max="14340" width="13" style="112" customWidth="1"/>
    <col min="14341" max="14341" width="14.69921875" style="112" customWidth="1"/>
    <col min="14342" max="14342" width="10.69921875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8.09765625" style="112" customWidth="1"/>
    <col min="14594" max="14594" width="35.59765625" style="112" customWidth="1"/>
    <col min="14595" max="14595" width="15.3984375" style="112" customWidth="1"/>
    <col min="14596" max="14596" width="13" style="112" customWidth="1"/>
    <col min="14597" max="14597" width="14.69921875" style="112" customWidth="1"/>
    <col min="14598" max="14598" width="10.69921875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8.09765625" style="112" customWidth="1"/>
    <col min="14850" max="14850" width="35.59765625" style="112" customWidth="1"/>
    <col min="14851" max="14851" width="15.3984375" style="112" customWidth="1"/>
    <col min="14852" max="14852" width="13" style="112" customWidth="1"/>
    <col min="14853" max="14853" width="14.69921875" style="112" customWidth="1"/>
    <col min="14854" max="14854" width="10.69921875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8.09765625" style="112" customWidth="1"/>
    <col min="15106" max="15106" width="35.59765625" style="112" customWidth="1"/>
    <col min="15107" max="15107" width="15.3984375" style="112" customWidth="1"/>
    <col min="15108" max="15108" width="13" style="112" customWidth="1"/>
    <col min="15109" max="15109" width="14.69921875" style="112" customWidth="1"/>
    <col min="15110" max="15110" width="10.69921875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8.09765625" style="112" customWidth="1"/>
    <col min="15362" max="15362" width="35.59765625" style="112" customWidth="1"/>
    <col min="15363" max="15363" width="15.3984375" style="112" customWidth="1"/>
    <col min="15364" max="15364" width="13" style="112" customWidth="1"/>
    <col min="15365" max="15365" width="14.69921875" style="112" customWidth="1"/>
    <col min="15366" max="15366" width="10.69921875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8.09765625" style="112" customWidth="1"/>
    <col min="15618" max="15618" width="35.59765625" style="112" customWidth="1"/>
    <col min="15619" max="15619" width="15.3984375" style="112" customWidth="1"/>
    <col min="15620" max="15620" width="13" style="112" customWidth="1"/>
    <col min="15621" max="15621" width="14.69921875" style="112" customWidth="1"/>
    <col min="15622" max="15622" width="10.69921875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8.09765625" style="112" customWidth="1"/>
    <col min="15874" max="15874" width="35.59765625" style="112" customWidth="1"/>
    <col min="15875" max="15875" width="15.3984375" style="112" customWidth="1"/>
    <col min="15876" max="15876" width="13" style="112" customWidth="1"/>
    <col min="15877" max="15877" width="14.69921875" style="112" customWidth="1"/>
    <col min="15878" max="15878" width="10.69921875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8.09765625" style="112" customWidth="1"/>
    <col min="16130" max="16130" width="35.59765625" style="112" customWidth="1"/>
    <col min="16131" max="16131" width="15.3984375" style="112" customWidth="1"/>
    <col min="16132" max="16132" width="13" style="112" customWidth="1"/>
    <col min="16133" max="16133" width="14.69921875" style="112" customWidth="1"/>
    <col min="16134" max="16134" width="10.69921875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43678</v>
      </c>
    </row>
    <row r="3" spans="1:8" ht="15.7" customHeight="1" x14ac:dyDescent="0.25">
      <c r="B3" s="113"/>
    </row>
    <row r="4" spans="1:8" ht="15" customHeight="1" x14ac:dyDescent="0.3">
      <c r="A4" s="420" t="s">
        <v>873</v>
      </c>
      <c r="C4" s="117" t="s">
        <v>201</v>
      </c>
      <c r="D4" s="117" t="s">
        <v>202</v>
      </c>
      <c r="E4" s="117" t="s">
        <v>203</v>
      </c>
      <c r="F4" s="419" t="s">
        <v>435</v>
      </c>
    </row>
    <row r="5" spans="1:8" ht="15" customHeight="1" x14ac:dyDescent="0.25">
      <c r="A5" s="421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421" t="s">
        <v>6</v>
      </c>
      <c r="B6" s="112" t="s">
        <v>1614</v>
      </c>
      <c r="C6" s="120">
        <v>18.079999999999998</v>
      </c>
      <c r="D6" s="120">
        <v>3.61</v>
      </c>
      <c r="E6" s="120">
        <v>21.69</v>
      </c>
      <c r="F6" s="115" t="s">
        <v>5</v>
      </c>
      <c r="G6" s="244"/>
    </row>
    <row r="7" spans="1:8" ht="15" customHeight="1" x14ac:dyDescent="0.25">
      <c r="A7" s="421" t="s">
        <v>6</v>
      </c>
      <c r="B7" s="112" t="s">
        <v>1614</v>
      </c>
      <c r="C7" s="120">
        <v>55.06</v>
      </c>
      <c r="D7" s="120">
        <v>11.01</v>
      </c>
      <c r="E7" s="120">
        <v>66.069999999999993</v>
      </c>
      <c r="F7" s="115" t="s">
        <v>5</v>
      </c>
      <c r="G7" s="244"/>
    </row>
    <row r="8" spans="1:8" ht="15" customHeight="1" x14ac:dyDescent="0.25">
      <c r="A8" s="421" t="s">
        <v>8</v>
      </c>
      <c r="B8" s="112" t="s">
        <v>1432</v>
      </c>
      <c r="C8" s="120">
        <v>18</v>
      </c>
      <c r="D8" s="120">
        <v>3.6</v>
      </c>
      <c r="E8" s="120">
        <v>21.6</v>
      </c>
      <c r="F8" s="115" t="s">
        <v>5</v>
      </c>
      <c r="G8" s="244"/>
    </row>
    <row r="9" spans="1:8" ht="15" customHeight="1" x14ac:dyDescent="0.25">
      <c r="A9" s="421" t="s">
        <v>1781</v>
      </c>
      <c r="B9" s="112" t="s">
        <v>1782</v>
      </c>
      <c r="C9" s="120">
        <v>250</v>
      </c>
      <c r="D9" s="120">
        <v>50</v>
      </c>
      <c r="E9" s="120">
        <v>300</v>
      </c>
      <c r="F9" s="115">
        <v>203469</v>
      </c>
      <c r="G9" s="244"/>
    </row>
    <row r="10" spans="1:8" ht="15" customHeight="1" x14ac:dyDescent="0.25">
      <c r="A10" s="421" t="s">
        <v>14</v>
      </c>
      <c r="B10" s="112" t="s">
        <v>1783</v>
      </c>
      <c r="C10" s="120">
        <v>79.34</v>
      </c>
      <c r="D10" s="120">
        <v>15.87</v>
      </c>
      <c r="E10" s="120">
        <v>95.21</v>
      </c>
      <c r="F10" s="115">
        <v>203470</v>
      </c>
      <c r="G10" s="244"/>
    </row>
    <row r="11" spans="1:8" ht="15" customHeight="1" x14ac:dyDescent="0.25">
      <c r="A11" s="421" t="s">
        <v>1966</v>
      </c>
      <c r="B11" s="112" t="s">
        <v>1784</v>
      </c>
      <c r="C11" s="120">
        <v>70</v>
      </c>
      <c r="D11" s="120"/>
      <c r="E11" s="120">
        <v>70</v>
      </c>
      <c r="F11" s="115">
        <v>203471</v>
      </c>
      <c r="G11" s="244"/>
    </row>
    <row r="12" spans="1:8" ht="15" customHeight="1" x14ac:dyDescent="0.25">
      <c r="C12" s="410">
        <f>SUM(C5:C11)</f>
        <v>1104.48</v>
      </c>
      <c r="D12" s="410">
        <f>SUM(D5:D11)</f>
        <v>84.09</v>
      </c>
      <c r="E12" s="410">
        <f>SUM(E5:E11)</f>
        <v>1188.57</v>
      </c>
      <c r="H12" s="112" t="s">
        <v>10</v>
      </c>
    </row>
    <row r="13" spans="1:8" ht="15" customHeight="1" x14ac:dyDescent="0.25">
      <c r="C13" s="411"/>
      <c r="D13" s="411"/>
      <c r="E13" s="411"/>
    </row>
    <row r="14" spans="1:8" ht="15" customHeight="1" x14ac:dyDescent="0.3">
      <c r="A14" s="420" t="s">
        <v>874</v>
      </c>
      <c r="C14" s="412"/>
      <c r="D14" s="412"/>
      <c r="E14" s="412"/>
    </row>
    <row r="15" spans="1:8" ht="15" customHeight="1" x14ac:dyDescent="0.25">
      <c r="A15" s="421" t="s">
        <v>12</v>
      </c>
      <c r="B15" s="112" t="s">
        <v>13</v>
      </c>
      <c r="C15" s="120">
        <v>8.31</v>
      </c>
      <c r="D15" s="120"/>
      <c r="E15" s="120">
        <v>8.31</v>
      </c>
      <c r="F15" s="115" t="s">
        <v>5</v>
      </c>
    </row>
    <row r="16" spans="1:8" ht="15" customHeight="1" x14ac:dyDescent="0.25">
      <c r="A16" s="421" t="s">
        <v>16</v>
      </c>
      <c r="B16" s="112" t="s">
        <v>17</v>
      </c>
      <c r="C16" s="120">
        <v>29.92</v>
      </c>
      <c r="D16" s="120">
        <v>5.99</v>
      </c>
      <c r="E16" s="120">
        <v>35.909999999999997</v>
      </c>
      <c r="F16" s="115">
        <v>203472</v>
      </c>
      <c r="G16" s="244"/>
    </row>
    <row r="17" spans="1:7" ht="15" customHeight="1" x14ac:dyDescent="0.25">
      <c r="A17" s="112" t="s">
        <v>18</v>
      </c>
      <c r="B17" s="112" t="s">
        <v>19</v>
      </c>
      <c r="C17" s="120">
        <v>76.180000000000007</v>
      </c>
      <c r="D17" s="120">
        <v>15.24</v>
      </c>
      <c r="E17" s="120">
        <v>91.42</v>
      </c>
      <c r="F17" s="124" t="s">
        <v>5</v>
      </c>
    </row>
    <row r="18" spans="1:7" ht="15" customHeight="1" x14ac:dyDescent="0.25">
      <c r="A18" s="112" t="s">
        <v>24</v>
      </c>
      <c r="B18" s="112" t="s">
        <v>25</v>
      </c>
      <c r="C18" s="120">
        <v>257.5</v>
      </c>
      <c r="D18" s="120">
        <v>51.5</v>
      </c>
      <c r="E18" s="120">
        <v>309</v>
      </c>
      <c r="F18" s="124">
        <v>203473</v>
      </c>
    </row>
    <row r="19" spans="1:7" ht="15" customHeight="1" x14ac:dyDescent="0.25">
      <c r="A19" s="112" t="s">
        <v>8</v>
      </c>
      <c r="B19" s="112" t="s">
        <v>1785</v>
      </c>
      <c r="C19" s="120">
        <v>67.63</v>
      </c>
      <c r="D19" s="120">
        <v>13.52</v>
      </c>
      <c r="E19" s="120">
        <v>81.150000000000006</v>
      </c>
      <c r="F19" s="124" t="s">
        <v>5</v>
      </c>
      <c r="G19" s="244"/>
    </row>
    <row r="20" spans="1:7" ht="15" customHeight="1" x14ac:dyDescent="0.25">
      <c r="A20" s="421" t="s">
        <v>21</v>
      </c>
      <c r="B20" s="112" t="s">
        <v>1550</v>
      </c>
      <c r="C20" s="120">
        <v>228.8</v>
      </c>
      <c r="D20" s="120">
        <v>45.76</v>
      </c>
      <c r="E20" s="120">
        <v>274.56</v>
      </c>
      <c r="F20" s="124" t="s">
        <v>5</v>
      </c>
      <c r="G20" s="244"/>
    </row>
    <row r="21" spans="1:7" ht="15" customHeight="1" x14ac:dyDescent="0.25">
      <c r="C21" s="410">
        <f>SUM(C15:C20)</f>
        <v>668.34</v>
      </c>
      <c r="D21" s="410">
        <f>SUM(D15:D20)</f>
        <v>132.01</v>
      </c>
      <c r="E21" s="410">
        <f>SUM(E15:E20)</f>
        <v>800.34999999999991</v>
      </c>
    </row>
    <row r="22" spans="1:7" ht="15" customHeight="1" x14ac:dyDescent="0.25">
      <c r="C22" s="411"/>
      <c r="D22" s="411"/>
      <c r="E22" s="411"/>
    </row>
    <row r="23" spans="1:7" ht="15" customHeight="1" x14ac:dyDescent="0.3">
      <c r="A23" s="420" t="s">
        <v>876</v>
      </c>
      <c r="C23" s="412"/>
      <c r="D23" s="412"/>
      <c r="E23" s="412"/>
    </row>
    <row r="24" spans="1:7" ht="15" customHeight="1" x14ac:dyDescent="0.25">
      <c r="A24" s="421" t="s">
        <v>3</v>
      </c>
      <c r="B24" s="112" t="s">
        <v>4</v>
      </c>
      <c r="C24" s="412">
        <v>466</v>
      </c>
      <c r="D24" s="412"/>
      <c r="E24" s="412">
        <v>466</v>
      </c>
      <c r="F24" s="115" t="s">
        <v>5</v>
      </c>
    </row>
    <row r="25" spans="1:7" ht="15" customHeight="1" x14ac:dyDescent="0.25">
      <c r="A25" s="421" t="s">
        <v>6</v>
      </c>
      <c r="B25" s="112" t="s">
        <v>1614</v>
      </c>
      <c r="C25" s="120">
        <v>94.16</v>
      </c>
      <c r="D25" s="120">
        <v>18.829999999999998</v>
      </c>
      <c r="E25" s="120">
        <v>112.99</v>
      </c>
      <c r="F25" s="115" t="s">
        <v>5</v>
      </c>
      <c r="G25" s="244"/>
    </row>
    <row r="26" spans="1:7" ht="15" customHeight="1" x14ac:dyDescent="0.25">
      <c r="A26" s="421" t="s">
        <v>881</v>
      </c>
      <c r="B26" s="112" t="s">
        <v>1536</v>
      </c>
      <c r="C26" s="120">
        <v>15</v>
      </c>
      <c r="D26" s="120">
        <v>3</v>
      </c>
      <c r="E26" s="120">
        <v>18</v>
      </c>
      <c r="F26" s="115" t="s">
        <v>5</v>
      </c>
      <c r="G26" s="244"/>
    </row>
    <row r="27" spans="1:7" ht="15" customHeight="1" x14ac:dyDescent="0.25">
      <c r="A27" s="413" t="s">
        <v>681</v>
      </c>
      <c r="B27" s="112" t="s">
        <v>1786</v>
      </c>
      <c r="C27" s="120">
        <v>48.15</v>
      </c>
      <c r="D27" s="120">
        <v>2.41</v>
      </c>
      <c r="E27" s="120">
        <v>50.56</v>
      </c>
      <c r="F27" s="115">
        <v>203474</v>
      </c>
      <c r="G27" s="244"/>
    </row>
    <row r="28" spans="1:7" ht="15" customHeight="1" x14ac:dyDescent="0.25">
      <c r="A28" s="413" t="s">
        <v>1787</v>
      </c>
      <c r="B28" s="112" t="s">
        <v>382</v>
      </c>
      <c r="C28" s="120">
        <v>245.74</v>
      </c>
      <c r="D28" s="120"/>
      <c r="E28" s="120">
        <v>245.74</v>
      </c>
      <c r="F28" s="115" t="s">
        <v>1788</v>
      </c>
      <c r="G28" s="244"/>
    </row>
    <row r="29" spans="1:7" s="127" customFormat="1" ht="15" customHeight="1" x14ac:dyDescent="0.3">
      <c r="B29" s="128"/>
      <c r="C29" s="410">
        <f>SUM(C24:C28)</f>
        <v>869.05</v>
      </c>
      <c r="D29" s="410">
        <f>SUM(D24:D28)</f>
        <v>24.24</v>
      </c>
      <c r="E29" s="410">
        <f>SUM(E24:E28)</f>
        <v>893.29</v>
      </c>
      <c r="F29" s="126"/>
      <c r="G29" s="248"/>
    </row>
    <row r="30" spans="1:7" s="127" customFormat="1" ht="15" customHeight="1" x14ac:dyDescent="0.3">
      <c r="B30" s="128"/>
      <c r="C30" s="411"/>
      <c r="D30" s="411"/>
      <c r="E30" s="411"/>
      <c r="F30" s="126"/>
      <c r="G30" s="248"/>
    </row>
    <row r="31" spans="1:7" ht="15" customHeight="1" x14ac:dyDescent="0.3">
      <c r="A31" s="420" t="s">
        <v>887</v>
      </c>
      <c r="C31" s="412"/>
      <c r="D31" s="412"/>
      <c r="E31" s="412"/>
    </row>
    <row r="32" spans="1:7" ht="15" customHeight="1" x14ac:dyDescent="0.25">
      <c r="A32" s="421" t="s">
        <v>3</v>
      </c>
      <c r="B32" s="112" t="s">
        <v>4</v>
      </c>
      <c r="C32" s="412">
        <v>191</v>
      </c>
      <c r="D32" s="412"/>
      <c r="E32" s="412">
        <v>191</v>
      </c>
      <c r="F32" s="115" t="s">
        <v>5</v>
      </c>
    </row>
    <row r="33" spans="1:7" ht="15" customHeight="1" x14ac:dyDescent="0.25">
      <c r="A33" s="421" t="s">
        <v>40</v>
      </c>
      <c r="B33" s="112" t="s">
        <v>1789</v>
      </c>
      <c r="C33" s="120">
        <v>520</v>
      </c>
      <c r="D33" s="120">
        <v>104</v>
      </c>
      <c r="E33" s="120">
        <v>624</v>
      </c>
      <c r="F33" s="115">
        <v>203475</v>
      </c>
      <c r="G33" s="244"/>
    </row>
    <row r="34" spans="1:7" ht="15" customHeight="1" x14ac:dyDescent="0.25">
      <c r="A34" s="421" t="s">
        <v>37</v>
      </c>
      <c r="B34" s="112" t="s">
        <v>1790</v>
      </c>
      <c r="C34" s="120">
        <v>165.47</v>
      </c>
      <c r="D34" s="120">
        <v>33.1</v>
      </c>
      <c r="E34" s="120">
        <v>198.57</v>
      </c>
      <c r="F34" s="115">
        <v>203474</v>
      </c>
      <c r="G34" s="244"/>
    </row>
    <row r="35" spans="1:7" ht="15" customHeight="1" x14ac:dyDescent="0.25">
      <c r="A35" s="421" t="s">
        <v>44</v>
      </c>
      <c r="B35" s="112" t="s">
        <v>1614</v>
      </c>
      <c r="C35" s="120">
        <v>94.16</v>
      </c>
      <c r="D35" s="120">
        <v>18.829999999999998</v>
      </c>
      <c r="E35" s="120">
        <v>112.99</v>
      </c>
      <c r="F35" s="133" t="s">
        <v>5</v>
      </c>
      <c r="G35" s="244"/>
    </row>
    <row r="36" spans="1:7" ht="15" customHeight="1" x14ac:dyDescent="0.25">
      <c r="A36" s="421" t="s">
        <v>835</v>
      </c>
      <c r="B36" s="112" t="s">
        <v>1504</v>
      </c>
      <c r="C36" s="120">
        <v>35</v>
      </c>
      <c r="D36" s="120">
        <v>7</v>
      </c>
      <c r="E36" s="120">
        <v>42</v>
      </c>
      <c r="F36" s="133">
        <v>203476</v>
      </c>
      <c r="G36" s="414"/>
    </row>
    <row r="37" spans="1:7" ht="15" customHeight="1" x14ac:dyDescent="0.25">
      <c r="A37" s="129"/>
      <c r="B37" s="127"/>
      <c r="C37" s="410">
        <f>SUM(C32:C36)</f>
        <v>1005.63</v>
      </c>
      <c r="D37" s="410">
        <f>SUM(D32:D36)</f>
        <v>162.93</v>
      </c>
      <c r="E37" s="410">
        <f>SUM(E32:E36)</f>
        <v>1168.56</v>
      </c>
    </row>
    <row r="38" spans="1:7" ht="15" customHeight="1" x14ac:dyDescent="0.25">
      <c r="A38" s="129"/>
      <c r="B38" s="127"/>
      <c r="C38" s="411"/>
      <c r="D38" s="411"/>
      <c r="E38" s="411"/>
    </row>
    <row r="39" spans="1:7" ht="15" customHeight="1" x14ac:dyDescent="0.3">
      <c r="A39" s="420" t="s">
        <v>1175</v>
      </c>
      <c r="C39" s="411"/>
      <c r="D39" s="411"/>
      <c r="E39" s="411"/>
    </row>
    <row r="40" spans="1:7" ht="15" customHeight="1" x14ac:dyDescent="0.25">
      <c r="A40" s="421" t="s">
        <v>1679</v>
      </c>
      <c r="B40" s="252" t="s">
        <v>1536</v>
      </c>
      <c r="C40" s="411">
        <v>8</v>
      </c>
      <c r="D40" s="411"/>
      <c r="E40" s="411">
        <v>8</v>
      </c>
      <c r="F40" s="115" t="s">
        <v>5</v>
      </c>
    </row>
    <row r="41" spans="1:7" ht="15" customHeight="1" x14ac:dyDescent="0.25">
      <c r="A41" s="421" t="s">
        <v>1710</v>
      </c>
      <c r="B41" s="252" t="s">
        <v>1711</v>
      </c>
      <c r="C41" s="411">
        <v>28.8</v>
      </c>
      <c r="D41" s="411"/>
      <c r="E41" s="411">
        <v>28.8</v>
      </c>
      <c r="F41" s="115">
        <v>203477</v>
      </c>
    </row>
    <row r="42" spans="1:7" ht="15" customHeight="1" x14ac:dyDescent="0.25">
      <c r="A42" s="421" t="s">
        <v>1710</v>
      </c>
      <c r="B42" s="252" t="s">
        <v>1711</v>
      </c>
      <c r="C42" s="411">
        <v>28.8</v>
      </c>
      <c r="D42" s="411"/>
      <c r="E42" s="411">
        <v>28.8</v>
      </c>
      <c r="F42" s="115">
        <v>203478</v>
      </c>
    </row>
    <row r="43" spans="1:7" ht="15" customHeight="1" x14ac:dyDescent="0.25">
      <c r="A43" s="421" t="s">
        <v>1710</v>
      </c>
      <c r="B43" s="252" t="s">
        <v>1711</v>
      </c>
      <c r="C43" s="411">
        <v>115.2</v>
      </c>
      <c r="D43" s="411"/>
      <c r="E43" s="411">
        <v>115.2</v>
      </c>
      <c r="F43" s="115">
        <v>203479</v>
      </c>
    </row>
    <row r="44" spans="1:7" ht="15" customHeight="1" x14ac:dyDescent="0.25">
      <c r="A44" s="421" t="s">
        <v>1689</v>
      </c>
      <c r="B44" s="252" t="s">
        <v>1711</v>
      </c>
      <c r="C44" s="411">
        <v>86.4</v>
      </c>
      <c r="D44" s="411"/>
      <c r="E44" s="411">
        <v>86.4</v>
      </c>
      <c r="F44" s="115">
        <v>203480</v>
      </c>
    </row>
    <row r="45" spans="1:7" ht="15" customHeight="1" x14ac:dyDescent="0.25">
      <c r="C45" s="410">
        <f>SUM(C40:C44)</f>
        <v>267.20000000000005</v>
      </c>
      <c r="D45" s="410">
        <f>SUM(D40:D44)</f>
        <v>0</v>
      </c>
      <c r="E45" s="410">
        <f>SUM(E40:E44)</f>
        <v>267.20000000000005</v>
      </c>
    </row>
    <row r="46" spans="1:7" ht="15" customHeight="1" x14ac:dyDescent="0.25"/>
    <row r="47" spans="1:7" ht="15" customHeight="1" x14ac:dyDescent="0.3">
      <c r="A47" s="420" t="s">
        <v>1183</v>
      </c>
      <c r="B47" s="421"/>
      <c r="C47" s="412"/>
      <c r="D47" s="412"/>
      <c r="E47" s="412"/>
    </row>
    <row r="48" spans="1:7" ht="15" customHeight="1" x14ac:dyDescent="0.25">
      <c r="A48" s="421" t="s">
        <v>3</v>
      </c>
      <c r="B48" s="421" t="s">
        <v>4</v>
      </c>
      <c r="C48" s="412">
        <v>552</v>
      </c>
      <c r="D48" s="412"/>
      <c r="E48" s="412">
        <v>552</v>
      </c>
      <c r="F48" s="115" t="s">
        <v>5</v>
      </c>
    </row>
    <row r="49" spans="1:7" ht="14.25" customHeight="1" x14ac:dyDescent="0.25">
      <c r="A49" s="421" t="s">
        <v>14</v>
      </c>
      <c r="B49" s="421" t="s">
        <v>1783</v>
      </c>
      <c r="C49" s="412">
        <v>75.989999999999995</v>
      </c>
      <c r="D49" s="412">
        <v>15.2</v>
      </c>
      <c r="E49" s="412">
        <v>91.19</v>
      </c>
      <c r="F49" s="115">
        <v>203470</v>
      </c>
      <c r="G49" s="244"/>
    </row>
    <row r="50" spans="1:7" ht="14.25" customHeight="1" x14ac:dyDescent="0.25">
      <c r="A50" s="421" t="s">
        <v>1791</v>
      </c>
      <c r="B50" s="421" t="s">
        <v>1792</v>
      </c>
      <c r="C50" s="412">
        <v>68</v>
      </c>
      <c r="D50" s="412"/>
      <c r="E50" s="412">
        <v>68</v>
      </c>
      <c r="F50" s="115">
        <v>109001</v>
      </c>
      <c r="G50" s="244"/>
    </row>
    <row r="51" spans="1:7" x14ac:dyDescent="0.25">
      <c r="A51" s="421" t="s">
        <v>6</v>
      </c>
      <c r="B51" s="112" t="s">
        <v>1638</v>
      </c>
      <c r="C51" s="120">
        <v>18.079999999999998</v>
      </c>
      <c r="D51" s="120">
        <v>3.62</v>
      </c>
      <c r="E51" s="120">
        <v>21.7</v>
      </c>
      <c r="F51" s="115" t="s">
        <v>5</v>
      </c>
      <c r="G51" s="244"/>
    </row>
    <row r="52" spans="1:7" ht="15" customHeight="1" x14ac:dyDescent="0.25">
      <c r="A52" s="421" t="s">
        <v>6</v>
      </c>
      <c r="B52" s="112" t="s">
        <v>1638</v>
      </c>
      <c r="C52" s="120">
        <v>55.07</v>
      </c>
      <c r="D52" s="120">
        <v>11.02</v>
      </c>
      <c r="E52" s="120">
        <v>66.09</v>
      </c>
      <c r="F52" s="115" t="s">
        <v>5</v>
      </c>
      <c r="G52" s="244"/>
    </row>
    <row r="53" spans="1:7" ht="15" customHeight="1" x14ac:dyDescent="0.25">
      <c r="A53" s="421" t="s">
        <v>40</v>
      </c>
      <c r="B53" s="421" t="s">
        <v>1793</v>
      </c>
      <c r="C53" s="120">
        <v>410</v>
      </c>
      <c r="D53" s="120">
        <v>82</v>
      </c>
      <c r="E53" s="120">
        <v>492</v>
      </c>
      <c r="F53" s="115">
        <v>203475</v>
      </c>
    </row>
    <row r="54" spans="1:7" ht="15" customHeight="1" x14ac:dyDescent="0.25">
      <c r="C54" s="410">
        <f>SUM(C48:C53)</f>
        <v>1179.1400000000001</v>
      </c>
      <c r="D54" s="410">
        <f>SUM(D48:D53)</f>
        <v>111.84</v>
      </c>
      <c r="E54" s="410">
        <f>SUM(E48:E53)</f>
        <v>1290.98</v>
      </c>
    </row>
    <row r="55" spans="1:7" ht="15" customHeight="1" x14ac:dyDescent="0.25">
      <c r="C55" s="411"/>
      <c r="D55" s="411"/>
      <c r="E55" s="411"/>
    </row>
    <row r="56" spans="1:7" ht="15" customHeight="1" x14ac:dyDescent="0.3">
      <c r="A56" s="420" t="s">
        <v>888</v>
      </c>
      <c r="C56" s="412"/>
      <c r="D56" s="412"/>
      <c r="E56" s="412"/>
    </row>
    <row r="57" spans="1:7" ht="15" customHeight="1" x14ac:dyDescent="0.25">
      <c r="A57" s="421" t="s">
        <v>3</v>
      </c>
      <c r="B57" s="112" t="s">
        <v>4</v>
      </c>
      <c r="C57" s="412">
        <v>300</v>
      </c>
      <c r="D57" s="412"/>
      <c r="E57" s="412">
        <v>300</v>
      </c>
      <c r="F57" s="115" t="s">
        <v>5</v>
      </c>
    </row>
    <row r="58" spans="1:7" ht="15" customHeight="1" x14ac:dyDescent="0.25">
      <c r="A58" s="421" t="s">
        <v>3</v>
      </c>
      <c r="B58" s="112" t="s">
        <v>4</v>
      </c>
      <c r="C58" s="412">
        <v>196</v>
      </c>
      <c r="D58" s="412"/>
      <c r="E58" s="412">
        <v>196</v>
      </c>
      <c r="F58" s="115" t="s">
        <v>5</v>
      </c>
    </row>
    <row r="59" spans="1:7" ht="15" customHeight="1" x14ac:dyDescent="0.25">
      <c r="A59" s="421" t="s">
        <v>3</v>
      </c>
      <c r="B59" s="112" t="s">
        <v>4</v>
      </c>
      <c r="C59" s="412">
        <v>119</v>
      </c>
      <c r="D59" s="412"/>
      <c r="E59" s="412">
        <v>119</v>
      </c>
      <c r="F59" s="115" t="s">
        <v>5</v>
      </c>
    </row>
    <row r="60" spans="1:7" ht="15" customHeight="1" x14ac:dyDescent="0.25">
      <c r="A60" s="421" t="s">
        <v>21</v>
      </c>
      <c r="B60" s="112" t="s">
        <v>1550</v>
      </c>
      <c r="C60" s="412">
        <v>28.6</v>
      </c>
      <c r="D60" s="412">
        <v>5.72</v>
      </c>
      <c r="E60" s="412">
        <v>34.32</v>
      </c>
      <c r="F60" s="115" t="s">
        <v>5</v>
      </c>
      <c r="G60" s="244"/>
    </row>
    <row r="61" spans="1:7" ht="15" customHeight="1" x14ac:dyDescent="0.25">
      <c r="A61" s="421" t="s">
        <v>8</v>
      </c>
      <c r="B61" s="112" t="s">
        <v>1639</v>
      </c>
      <c r="C61" s="120">
        <v>30.49</v>
      </c>
      <c r="D61" s="120">
        <v>6.1</v>
      </c>
      <c r="E61" s="120">
        <v>36.590000000000003</v>
      </c>
      <c r="F61" s="115" t="s">
        <v>5</v>
      </c>
      <c r="G61" s="244"/>
    </row>
    <row r="62" spans="1:7" ht="15" customHeight="1" x14ac:dyDescent="0.25">
      <c r="A62" s="129"/>
      <c r="B62" s="127"/>
      <c r="C62" s="410">
        <f>SUM(C57:C61)</f>
        <v>674.09</v>
      </c>
      <c r="D62" s="410">
        <f>SUM(D57:D61)</f>
        <v>11.82</v>
      </c>
      <c r="E62" s="410">
        <f>SUM(E57:E61)</f>
        <v>685.91000000000008</v>
      </c>
    </row>
    <row r="63" spans="1:7" ht="15" customHeight="1" x14ac:dyDescent="0.25">
      <c r="A63" s="129"/>
      <c r="B63" s="127"/>
      <c r="C63" s="411"/>
      <c r="D63" s="411"/>
      <c r="E63" s="411"/>
    </row>
    <row r="64" spans="1:7" ht="15" customHeight="1" x14ac:dyDescent="0.3">
      <c r="A64" s="134" t="s">
        <v>890</v>
      </c>
      <c r="B64" s="127"/>
      <c r="C64" s="411"/>
      <c r="D64" s="411"/>
      <c r="E64" s="411"/>
    </row>
    <row r="65" spans="1:9" ht="15" customHeight="1" x14ac:dyDescent="0.25">
      <c r="A65" s="429"/>
      <c r="B65" s="250"/>
      <c r="C65" s="411"/>
      <c r="D65" s="411"/>
      <c r="E65" s="411"/>
    </row>
    <row r="66" spans="1:9" ht="15" customHeight="1" x14ac:dyDescent="0.25">
      <c r="A66" s="129"/>
      <c r="B66" s="127"/>
      <c r="C66" s="410">
        <f>SUM(C65:C65)</f>
        <v>0</v>
      </c>
      <c r="D66" s="410">
        <f>SUM(D65:D65)</f>
        <v>0</v>
      </c>
      <c r="E66" s="410">
        <f>SUM(E65:E65)</f>
        <v>0</v>
      </c>
      <c r="G66" s="244"/>
    </row>
    <row r="67" spans="1:9" ht="15" customHeight="1" x14ac:dyDescent="0.25">
      <c r="A67" s="129"/>
      <c r="B67" s="127"/>
      <c r="C67" s="411"/>
      <c r="D67" s="411"/>
      <c r="E67" s="411"/>
      <c r="G67" s="244"/>
    </row>
    <row r="68" spans="1:9" ht="15" customHeight="1" x14ac:dyDescent="0.3">
      <c r="A68" s="420" t="s">
        <v>1709</v>
      </c>
      <c r="C68" s="130"/>
      <c r="D68" s="130"/>
      <c r="E68" s="130"/>
      <c r="G68" s="244"/>
    </row>
    <row r="69" spans="1:9" ht="15" customHeight="1" x14ac:dyDescent="0.25">
      <c r="A69" s="421" t="s">
        <v>352</v>
      </c>
      <c r="B69" s="112" t="s">
        <v>1794</v>
      </c>
      <c r="C69" s="130">
        <v>566.04</v>
      </c>
      <c r="D69" s="130">
        <v>113.21</v>
      </c>
      <c r="E69" s="130">
        <v>679.25</v>
      </c>
      <c r="F69" s="115" t="s">
        <v>5</v>
      </c>
      <c r="G69" s="244"/>
    </row>
    <row r="70" spans="1:9" ht="15" customHeight="1" x14ac:dyDescent="0.25">
      <c r="A70" s="421"/>
      <c r="C70" s="121">
        <f>SUM(C69:C69)</f>
        <v>566.04</v>
      </c>
      <c r="D70" s="121">
        <f>SUM(D69:D69)</f>
        <v>113.21</v>
      </c>
      <c r="E70" s="121">
        <f>SUM(E69:E69)</f>
        <v>679.25</v>
      </c>
      <c r="G70" s="244"/>
    </row>
    <row r="71" spans="1:9" ht="15" customHeight="1" x14ac:dyDescent="0.3">
      <c r="A71" s="420"/>
      <c r="B71" s="128"/>
      <c r="C71" s="411"/>
      <c r="D71" s="411"/>
      <c r="E71" s="411"/>
    </row>
    <row r="72" spans="1:9" ht="15" customHeight="1" x14ac:dyDescent="0.3">
      <c r="A72" s="135" t="s">
        <v>1199</v>
      </c>
      <c r="B72" s="135"/>
      <c r="C72" s="412"/>
      <c r="D72" s="412"/>
      <c r="E72" s="412"/>
    </row>
    <row r="73" spans="1:9" ht="15" customHeight="1" x14ac:dyDescent="0.25">
      <c r="A73" s="421" t="s">
        <v>21</v>
      </c>
      <c r="B73" s="112" t="s">
        <v>1550</v>
      </c>
      <c r="C73" s="412">
        <v>28.6</v>
      </c>
      <c r="D73" s="412">
        <v>5.72</v>
      </c>
      <c r="E73" s="412">
        <v>34.32</v>
      </c>
      <c r="F73" s="115" t="s">
        <v>5</v>
      </c>
    </row>
    <row r="74" spans="1:9" ht="15" customHeight="1" x14ac:dyDescent="0.25">
      <c r="A74" s="252" t="s">
        <v>8</v>
      </c>
      <c r="B74" s="253" t="s">
        <v>1655</v>
      </c>
      <c r="C74" s="412">
        <v>25.98</v>
      </c>
      <c r="D74" s="412">
        <v>5.2</v>
      </c>
      <c r="E74" s="411">
        <v>31.18</v>
      </c>
      <c r="F74" s="126" t="s">
        <v>5</v>
      </c>
      <c r="G74" s="244"/>
      <c r="I74" s="249"/>
    </row>
    <row r="75" spans="1:9" ht="15" customHeight="1" x14ac:dyDescent="0.25">
      <c r="C75" s="410">
        <f>SUM(C73:C74)</f>
        <v>54.58</v>
      </c>
      <c r="D75" s="410">
        <f>SUM(D73:D74)</f>
        <v>10.92</v>
      </c>
      <c r="E75" s="410">
        <f>SUM(E73:E74)</f>
        <v>65.5</v>
      </c>
      <c r="G75" s="244"/>
      <c r="I75" s="249"/>
    </row>
    <row r="76" spans="1:9" ht="15" customHeight="1" x14ac:dyDescent="0.3">
      <c r="A76" s="420" t="s">
        <v>894</v>
      </c>
      <c r="C76" s="411"/>
      <c r="D76" s="411"/>
      <c r="E76" s="416"/>
      <c r="F76" s="136"/>
      <c r="G76" s="415"/>
      <c r="I76" s="249"/>
    </row>
    <row r="77" spans="1:9" ht="15" customHeight="1" x14ac:dyDescent="0.3">
      <c r="A77" s="137" t="s">
        <v>90</v>
      </c>
      <c r="B77" s="138" t="s">
        <v>91</v>
      </c>
      <c r="C77" s="416">
        <v>12972.3</v>
      </c>
      <c r="D77" s="416"/>
      <c r="E77" s="416">
        <v>12972.3</v>
      </c>
      <c r="F77" s="136" t="s">
        <v>92</v>
      </c>
      <c r="G77" s="415"/>
    </row>
    <row r="78" spans="1:9" ht="15" customHeight="1" x14ac:dyDescent="0.25">
      <c r="A78" s="137" t="s">
        <v>93</v>
      </c>
      <c r="B78" s="138" t="s">
        <v>94</v>
      </c>
      <c r="C78" s="416">
        <v>4301.53</v>
      </c>
      <c r="D78" s="416"/>
      <c r="E78" s="417">
        <v>4301.53</v>
      </c>
      <c r="F78" s="136">
        <v>109002</v>
      </c>
      <c r="G78" s="255"/>
    </row>
    <row r="79" spans="1:9" ht="15" customHeight="1" x14ac:dyDescent="0.25">
      <c r="A79" s="137" t="s">
        <v>95</v>
      </c>
      <c r="B79" s="138" t="s">
        <v>96</v>
      </c>
      <c r="C79" s="416">
        <v>4384.91</v>
      </c>
      <c r="D79" s="416"/>
      <c r="E79" s="411">
        <v>4384.91</v>
      </c>
      <c r="F79" s="115">
        <v>109003</v>
      </c>
      <c r="G79" s="255"/>
    </row>
    <row r="80" spans="1:9" ht="15" customHeight="1" x14ac:dyDescent="0.25">
      <c r="C80" s="410">
        <f>SUM(C77:C79)</f>
        <v>21658.739999999998</v>
      </c>
      <c r="D80" s="410">
        <v>0</v>
      </c>
      <c r="E80" s="410">
        <f>SUM(E77:E79)</f>
        <v>21658.739999999998</v>
      </c>
      <c r="G80" s="255"/>
    </row>
    <row r="81" spans="1:9" ht="15" customHeight="1" x14ac:dyDescent="0.25">
      <c r="C81" s="411"/>
      <c r="D81" s="411"/>
      <c r="E81" s="411"/>
      <c r="G81" s="255"/>
    </row>
    <row r="82" spans="1:9" ht="15" customHeight="1" x14ac:dyDescent="0.25">
      <c r="C82" s="418"/>
      <c r="D82" s="418"/>
      <c r="E82" s="418"/>
      <c r="G82" s="255"/>
    </row>
    <row r="83" spans="1:9" ht="15" customHeight="1" x14ac:dyDescent="0.25">
      <c r="B83" s="141" t="s">
        <v>75</v>
      </c>
      <c r="C83" s="410">
        <f>SUM(+C75+C12+C54+C29+C21+C37+C62+C45+C156+C66+C80)</f>
        <v>27481.25</v>
      </c>
      <c r="D83" s="410">
        <f>SUM(+D75+D12+D54+D29+D21+D37+D62+D45+D156+D66+D80)</f>
        <v>537.85</v>
      </c>
      <c r="E83" s="410">
        <f>SUM(+E75+E12+E54+E29+E21+E37+E62+E45+E156+E66+E80)</f>
        <v>28019.1</v>
      </c>
      <c r="G83" s="255"/>
    </row>
    <row r="84" spans="1:9" ht="15" customHeight="1" x14ac:dyDescent="0.25">
      <c r="B84" s="145"/>
      <c r="C84" s="411"/>
      <c r="D84" s="411"/>
      <c r="E84" s="411"/>
      <c r="G84" s="255"/>
    </row>
    <row r="85" spans="1:9" ht="15" customHeight="1" x14ac:dyDescent="0.25"/>
    <row r="86" spans="1:9" ht="15" customHeight="1" x14ac:dyDescent="0.25"/>
    <row r="87" spans="1:9" ht="15" customHeight="1" x14ac:dyDescent="0.25">
      <c r="H87" s="137"/>
    </row>
    <row r="88" spans="1:9" ht="15" customHeight="1" x14ac:dyDescent="0.25">
      <c r="I88" s="137"/>
    </row>
    <row r="89" spans="1:9" ht="15" customHeight="1" x14ac:dyDescent="0.25">
      <c r="I89" s="137"/>
    </row>
    <row r="90" spans="1:9" s="137" customFormat="1" ht="15" customHeight="1" x14ac:dyDescent="0.25">
      <c r="A90" s="112"/>
      <c r="B90" s="112"/>
      <c r="C90" s="409"/>
      <c r="D90" s="409"/>
      <c r="E90" s="409"/>
      <c r="F90" s="115"/>
      <c r="G90" s="243"/>
      <c r="H90" s="112"/>
      <c r="I90" s="112"/>
    </row>
    <row r="91" spans="1:9" s="137" customFormat="1" x14ac:dyDescent="0.25">
      <c r="A91" s="112"/>
      <c r="B91" s="112"/>
      <c r="C91" s="409"/>
      <c r="D91" s="409"/>
      <c r="E91" s="409"/>
      <c r="F91" s="115"/>
      <c r="G91" s="243"/>
      <c r="H91" s="112"/>
      <c r="I91" s="112"/>
    </row>
    <row r="92" spans="1:9" s="137" customFormat="1" x14ac:dyDescent="0.25">
      <c r="A92" s="112"/>
      <c r="B92" s="112"/>
      <c r="C92" s="409"/>
      <c r="D92" s="409"/>
      <c r="E92" s="409"/>
      <c r="F92" s="115"/>
      <c r="G92" s="243"/>
      <c r="H92" s="112"/>
      <c r="I92" s="112"/>
    </row>
  </sheetData>
  <mergeCells count="1">
    <mergeCell ref="A1:F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C70" sqref="C70"/>
    </sheetView>
  </sheetViews>
  <sheetFormatPr defaultColWidth="8.8984375" defaultRowHeight="13.85" x14ac:dyDescent="0.25"/>
  <cols>
    <col min="1" max="1" width="38.09765625" style="112" customWidth="1"/>
    <col min="2" max="2" width="40.8984375" style="112" customWidth="1"/>
    <col min="3" max="3" width="15.3984375" style="409" customWidth="1"/>
    <col min="4" max="4" width="14.09765625" style="409" customWidth="1"/>
    <col min="5" max="5" width="16.09765625" style="409" customWidth="1"/>
    <col min="6" max="6" width="10.69921875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8.09765625" style="112" customWidth="1"/>
    <col min="258" max="258" width="40.8984375" style="112" customWidth="1"/>
    <col min="259" max="259" width="15.3984375" style="112" customWidth="1"/>
    <col min="260" max="260" width="14.09765625" style="112" customWidth="1"/>
    <col min="261" max="261" width="16.09765625" style="112" customWidth="1"/>
    <col min="262" max="262" width="10.69921875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8.09765625" style="112" customWidth="1"/>
    <col min="514" max="514" width="40.8984375" style="112" customWidth="1"/>
    <col min="515" max="515" width="15.3984375" style="112" customWidth="1"/>
    <col min="516" max="516" width="14.09765625" style="112" customWidth="1"/>
    <col min="517" max="517" width="16.09765625" style="112" customWidth="1"/>
    <col min="518" max="518" width="10.69921875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8.09765625" style="112" customWidth="1"/>
    <col min="770" max="770" width="40.8984375" style="112" customWidth="1"/>
    <col min="771" max="771" width="15.3984375" style="112" customWidth="1"/>
    <col min="772" max="772" width="14.09765625" style="112" customWidth="1"/>
    <col min="773" max="773" width="16.09765625" style="112" customWidth="1"/>
    <col min="774" max="774" width="10.69921875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8.09765625" style="112" customWidth="1"/>
    <col min="1026" max="1026" width="40.8984375" style="112" customWidth="1"/>
    <col min="1027" max="1027" width="15.3984375" style="112" customWidth="1"/>
    <col min="1028" max="1028" width="14.09765625" style="112" customWidth="1"/>
    <col min="1029" max="1029" width="16.09765625" style="112" customWidth="1"/>
    <col min="1030" max="1030" width="10.69921875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8.09765625" style="112" customWidth="1"/>
    <col min="1282" max="1282" width="40.8984375" style="112" customWidth="1"/>
    <col min="1283" max="1283" width="15.3984375" style="112" customWidth="1"/>
    <col min="1284" max="1284" width="14.09765625" style="112" customWidth="1"/>
    <col min="1285" max="1285" width="16.09765625" style="112" customWidth="1"/>
    <col min="1286" max="1286" width="10.69921875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8.09765625" style="112" customWidth="1"/>
    <col min="1538" max="1538" width="40.8984375" style="112" customWidth="1"/>
    <col min="1539" max="1539" width="15.3984375" style="112" customWidth="1"/>
    <col min="1540" max="1540" width="14.09765625" style="112" customWidth="1"/>
    <col min="1541" max="1541" width="16.09765625" style="112" customWidth="1"/>
    <col min="1542" max="1542" width="10.69921875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8.09765625" style="112" customWidth="1"/>
    <col min="1794" max="1794" width="40.8984375" style="112" customWidth="1"/>
    <col min="1795" max="1795" width="15.3984375" style="112" customWidth="1"/>
    <col min="1796" max="1796" width="14.09765625" style="112" customWidth="1"/>
    <col min="1797" max="1797" width="16.09765625" style="112" customWidth="1"/>
    <col min="1798" max="1798" width="10.69921875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8.09765625" style="112" customWidth="1"/>
    <col min="2050" max="2050" width="40.8984375" style="112" customWidth="1"/>
    <col min="2051" max="2051" width="15.3984375" style="112" customWidth="1"/>
    <col min="2052" max="2052" width="14.09765625" style="112" customWidth="1"/>
    <col min="2053" max="2053" width="16.09765625" style="112" customWidth="1"/>
    <col min="2054" max="2054" width="10.69921875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8.09765625" style="112" customWidth="1"/>
    <col min="2306" max="2306" width="40.8984375" style="112" customWidth="1"/>
    <col min="2307" max="2307" width="15.3984375" style="112" customWidth="1"/>
    <col min="2308" max="2308" width="14.09765625" style="112" customWidth="1"/>
    <col min="2309" max="2309" width="16.09765625" style="112" customWidth="1"/>
    <col min="2310" max="2310" width="10.69921875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8.09765625" style="112" customWidth="1"/>
    <col min="2562" max="2562" width="40.8984375" style="112" customWidth="1"/>
    <col min="2563" max="2563" width="15.3984375" style="112" customWidth="1"/>
    <col min="2564" max="2564" width="14.09765625" style="112" customWidth="1"/>
    <col min="2565" max="2565" width="16.09765625" style="112" customWidth="1"/>
    <col min="2566" max="2566" width="10.69921875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8.09765625" style="112" customWidth="1"/>
    <col min="2818" max="2818" width="40.8984375" style="112" customWidth="1"/>
    <col min="2819" max="2819" width="15.3984375" style="112" customWidth="1"/>
    <col min="2820" max="2820" width="14.09765625" style="112" customWidth="1"/>
    <col min="2821" max="2821" width="16.09765625" style="112" customWidth="1"/>
    <col min="2822" max="2822" width="10.69921875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8.09765625" style="112" customWidth="1"/>
    <col min="3074" max="3074" width="40.8984375" style="112" customWidth="1"/>
    <col min="3075" max="3075" width="15.3984375" style="112" customWidth="1"/>
    <col min="3076" max="3076" width="14.09765625" style="112" customWidth="1"/>
    <col min="3077" max="3077" width="16.09765625" style="112" customWidth="1"/>
    <col min="3078" max="3078" width="10.69921875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8.09765625" style="112" customWidth="1"/>
    <col min="3330" max="3330" width="40.8984375" style="112" customWidth="1"/>
    <col min="3331" max="3331" width="15.3984375" style="112" customWidth="1"/>
    <col min="3332" max="3332" width="14.09765625" style="112" customWidth="1"/>
    <col min="3333" max="3333" width="16.09765625" style="112" customWidth="1"/>
    <col min="3334" max="3334" width="10.69921875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8.09765625" style="112" customWidth="1"/>
    <col min="3586" max="3586" width="40.8984375" style="112" customWidth="1"/>
    <col min="3587" max="3587" width="15.3984375" style="112" customWidth="1"/>
    <col min="3588" max="3588" width="14.09765625" style="112" customWidth="1"/>
    <col min="3589" max="3589" width="16.09765625" style="112" customWidth="1"/>
    <col min="3590" max="3590" width="10.69921875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8.09765625" style="112" customWidth="1"/>
    <col min="3842" max="3842" width="40.8984375" style="112" customWidth="1"/>
    <col min="3843" max="3843" width="15.3984375" style="112" customWidth="1"/>
    <col min="3844" max="3844" width="14.09765625" style="112" customWidth="1"/>
    <col min="3845" max="3845" width="16.09765625" style="112" customWidth="1"/>
    <col min="3846" max="3846" width="10.69921875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8.09765625" style="112" customWidth="1"/>
    <col min="4098" max="4098" width="40.8984375" style="112" customWidth="1"/>
    <col min="4099" max="4099" width="15.3984375" style="112" customWidth="1"/>
    <col min="4100" max="4100" width="14.09765625" style="112" customWidth="1"/>
    <col min="4101" max="4101" width="16.09765625" style="112" customWidth="1"/>
    <col min="4102" max="4102" width="10.69921875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8.09765625" style="112" customWidth="1"/>
    <col min="4354" max="4354" width="40.8984375" style="112" customWidth="1"/>
    <col min="4355" max="4355" width="15.3984375" style="112" customWidth="1"/>
    <col min="4356" max="4356" width="14.09765625" style="112" customWidth="1"/>
    <col min="4357" max="4357" width="16.09765625" style="112" customWidth="1"/>
    <col min="4358" max="4358" width="10.69921875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8.09765625" style="112" customWidth="1"/>
    <col min="4610" max="4610" width="40.8984375" style="112" customWidth="1"/>
    <col min="4611" max="4611" width="15.3984375" style="112" customWidth="1"/>
    <col min="4612" max="4612" width="14.09765625" style="112" customWidth="1"/>
    <col min="4613" max="4613" width="16.09765625" style="112" customWidth="1"/>
    <col min="4614" max="4614" width="10.69921875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8.09765625" style="112" customWidth="1"/>
    <col min="4866" max="4866" width="40.8984375" style="112" customWidth="1"/>
    <col min="4867" max="4867" width="15.3984375" style="112" customWidth="1"/>
    <col min="4868" max="4868" width="14.09765625" style="112" customWidth="1"/>
    <col min="4869" max="4869" width="16.09765625" style="112" customWidth="1"/>
    <col min="4870" max="4870" width="10.69921875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8.09765625" style="112" customWidth="1"/>
    <col min="5122" max="5122" width="40.8984375" style="112" customWidth="1"/>
    <col min="5123" max="5123" width="15.3984375" style="112" customWidth="1"/>
    <col min="5124" max="5124" width="14.09765625" style="112" customWidth="1"/>
    <col min="5125" max="5125" width="16.09765625" style="112" customWidth="1"/>
    <col min="5126" max="5126" width="10.69921875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8.09765625" style="112" customWidth="1"/>
    <col min="5378" max="5378" width="40.8984375" style="112" customWidth="1"/>
    <col min="5379" max="5379" width="15.3984375" style="112" customWidth="1"/>
    <col min="5380" max="5380" width="14.09765625" style="112" customWidth="1"/>
    <col min="5381" max="5381" width="16.09765625" style="112" customWidth="1"/>
    <col min="5382" max="5382" width="10.69921875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8.09765625" style="112" customWidth="1"/>
    <col min="5634" max="5634" width="40.8984375" style="112" customWidth="1"/>
    <col min="5635" max="5635" width="15.3984375" style="112" customWidth="1"/>
    <col min="5636" max="5636" width="14.09765625" style="112" customWidth="1"/>
    <col min="5637" max="5637" width="16.09765625" style="112" customWidth="1"/>
    <col min="5638" max="5638" width="10.69921875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8.09765625" style="112" customWidth="1"/>
    <col min="5890" max="5890" width="40.8984375" style="112" customWidth="1"/>
    <col min="5891" max="5891" width="15.3984375" style="112" customWidth="1"/>
    <col min="5892" max="5892" width="14.09765625" style="112" customWidth="1"/>
    <col min="5893" max="5893" width="16.09765625" style="112" customWidth="1"/>
    <col min="5894" max="5894" width="10.69921875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8.09765625" style="112" customWidth="1"/>
    <col min="6146" max="6146" width="40.8984375" style="112" customWidth="1"/>
    <col min="6147" max="6147" width="15.3984375" style="112" customWidth="1"/>
    <col min="6148" max="6148" width="14.09765625" style="112" customWidth="1"/>
    <col min="6149" max="6149" width="16.09765625" style="112" customWidth="1"/>
    <col min="6150" max="6150" width="10.69921875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8.09765625" style="112" customWidth="1"/>
    <col min="6402" max="6402" width="40.8984375" style="112" customWidth="1"/>
    <col min="6403" max="6403" width="15.3984375" style="112" customWidth="1"/>
    <col min="6404" max="6404" width="14.09765625" style="112" customWidth="1"/>
    <col min="6405" max="6405" width="16.09765625" style="112" customWidth="1"/>
    <col min="6406" max="6406" width="10.69921875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8.09765625" style="112" customWidth="1"/>
    <col min="6658" max="6658" width="40.8984375" style="112" customWidth="1"/>
    <col min="6659" max="6659" width="15.3984375" style="112" customWidth="1"/>
    <col min="6660" max="6660" width="14.09765625" style="112" customWidth="1"/>
    <col min="6661" max="6661" width="16.09765625" style="112" customWidth="1"/>
    <col min="6662" max="6662" width="10.69921875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8.09765625" style="112" customWidth="1"/>
    <col min="6914" max="6914" width="40.8984375" style="112" customWidth="1"/>
    <col min="6915" max="6915" width="15.3984375" style="112" customWidth="1"/>
    <col min="6916" max="6916" width="14.09765625" style="112" customWidth="1"/>
    <col min="6917" max="6917" width="16.09765625" style="112" customWidth="1"/>
    <col min="6918" max="6918" width="10.69921875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8.09765625" style="112" customWidth="1"/>
    <col min="7170" max="7170" width="40.8984375" style="112" customWidth="1"/>
    <col min="7171" max="7171" width="15.3984375" style="112" customWidth="1"/>
    <col min="7172" max="7172" width="14.09765625" style="112" customWidth="1"/>
    <col min="7173" max="7173" width="16.09765625" style="112" customWidth="1"/>
    <col min="7174" max="7174" width="10.69921875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8.09765625" style="112" customWidth="1"/>
    <col min="7426" max="7426" width="40.8984375" style="112" customWidth="1"/>
    <col min="7427" max="7427" width="15.3984375" style="112" customWidth="1"/>
    <col min="7428" max="7428" width="14.09765625" style="112" customWidth="1"/>
    <col min="7429" max="7429" width="16.09765625" style="112" customWidth="1"/>
    <col min="7430" max="7430" width="10.69921875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8.09765625" style="112" customWidth="1"/>
    <col min="7682" max="7682" width="40.8984375" style="112" customWidth="1"/>
    <col min="7683" max="7683" width="15.3984375" style="112" customWidth="1"/>
    <col min="7684" max="7684" width="14.09765625" style="112" customWidth="1"/>
    <col min="7685" max="7685" width="16.09765625" style="112" customWidth="1"/>
    <col min="7686" max="7686" width="10.69921875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8.09765625" style="112" customWidth="1"/>
    <col min="7938" max="7938" width="40.8984375" style="112" customWidth="1"/>
    <col min="7939" max="7939" width="15.3984375" style="112" customWidth="1"/>
    <col min="7940" max="7940" width="14.09765625" style="112" customWidth="1"/>
    <col min="7941" max="7941" width="16.09765625" style="112" customWidth="1"/>
    <col min="7942" max="7942" width="10.69921875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8.09765625" style="112" customWidth="1"/>
    <col min="8194" max="8194" width="40.8984375" style="112" customWidth="1"/>
    <col min="8195" max="8195" width="15.3984375" style="112" customWidth="1"/>
    <col min="8196" max="8196" width="14.09765625" style="112" customWidth="1"/>
    <col min="8197" max="8197" width="16.09765625" style="112" customWidth="1"/>
    <col min="8198" max="8198" width="10.69921875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8.09765625" style="112" customWidth="1"/>
    <col min="8450" max="8450" width="40.8984375" style="112" customWidth="1"/>
    <col min="8451" max="8451" width="15.3984375" style="112" customWidth="1"/>
    <col min="8452" max="8452" width="14.09765625" style="112" customWidth="1"/>
    <col min="8453" max="8453" width="16.09765625" style="112" customWidth="1"/>
    <col min="8454" max="8454" width="10.69921875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8.09765625" style="112" customWidth="1"/>
    <col min="8706" max="8706" width="40.8984375" style="112" customWidth="1"/>
    <col min="8707" max="8707" width="15.3984375" style="112" customWidth="1"/>
    <col min="8708" max="8708" width="14.09765625" style="112" customWidth="1"/>
    <col min="8709" max="8709" width="16.09765625" style="112" customWidth="1"/>
    <col min="8710" max="8710" width="10.69921875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8.09765625" style="112" customWidth="1"/>
    <col min="8962" max="8962" width="40.8984375" style="112" customWidth="1"/>
    <col min="8963" max="8963" width="15.3984375" style="112" customWidth="1"/>
    <col min="8964" max="8964" width="14.09765625" style="112" customWidth="1"/>
    <col min="8965" max="8965" width="16.09765625" style="112" customWidth="1"/>
    <col min="8966" max="8966" width="10.69921875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8.09765625" style="112" customWidth="1"/>
    <col min="9218" max="9218" width="40.8984375" style="112" customWidth="1"/>
    <col min="9219" max="9219" width="15.3984375" style="112" customWidth="1"/>
    <col min="9220" max="9220" width="14.09765625" style="112" customWidth="1"/>
    <col min="9221" max="9221" width="16.09765625" style="112" customWidth="1"/>
    <col min="9222" max="9222" width="10.69921875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8.09765625" style="112" customWidth="1"/>
    <col min="9474" max="9474" width="40.8984375" style="112" customWidth="1"/>
    <col min="9475" max="9475" width="15.3984375" style="112" customWidth="1"/>
    <col min="9476" max="9476" width="14.09765625" style="112" customWidth="1"/>
    <col min="9477" max="9477" width="16.09765625" style="112" customWidth="1"/>
    <col min="9478" max="9478" width="10.69921875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8.09765625" style="112" customWidth="1"/>
    <col min="9730" max="9730" width="40.8984375" style="112" customWidth="1"/>
    <col min="9731" max="9731" width="15.3984375" style="112" customWidth="1"/>
    <col min="9732" max="9732" width="14.09765625" style="112" customWidth="1"/>
    <col min="9733" max="9733" width="16.09765625" style="112" customWidth="1"/>
    <col min="9734" max="9734" width="10.69921875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8.09765625" style="112" customWidth="1"/>
    <col min="9986" max="9986" width="40.8984375" style="112" customWidth="1"/>
    <col min="9987" max="9987" width="15.3984375" style="112" customWidth="1"/>
    <col min="9988" max="9988" width="14.09765625" style="112" customWidth="1"/>
    <col min="9989" max="9989" width="16.09765625" style="112" customWidth="1"/>
    <col min="9990" max="9990" width="10.69921875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8.09765625" style="112" customWidth="1"/>
    <col min="10242" max="10242" width="40.8984375" style="112" customWidth="1"/>
    <col min="10243" max="10243" width="15.3984375" style="112" customWidth="1"/>
    <col min="10244" max="10244" width="14.09765625" style="112" customWidth="1"/>
    <col min="10245" max="10245" width="16.09765625" style="112" customWidth="1"/>
    <col min="10246" max="10246" width="10.69921875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8.09765625" style="112" customWidth="1"/>
    <col min="10498" max="10498" width="40.8984375" style="112" customWidth="1"/>
    <col min="10499" max="10499" width="15.3984375" style="112" customWidth="1"/>
    <col min="10500" max="10500" width="14.09765625" style="112" customWidth="1"/>
    <col min="10501" max="10501" width="16.09765625" style="112" customWidth="1"/>
    <col min="10502" max="10502" width="10.69921875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8.09765625" style="112" customWidth="1"/>
    <col min="10754" max="10754" width="40.8984375" style="112" customWidth="1"/>
    <col min="10755" max="10755" width="15.3984375" style="112" customWidth="1"/>
    <col min="10756" max="10756" width="14.09765625" style="112" customWidth="1"/>
    <col min="10757" max="10757" width="16.09765625" style="112" customWidth="1"/>
    <col min="10758" max="10758" width="10.69921875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8.09765625" style="112" customWidth="1"/>
    <col min="11010" max="11010" width="40.8984375" style="112" customWidth="1"/>
    <col min="11011" max="11011" width="15.3984375" style="112" customWidth="1"/>
    <col min="11012" max="11012" width="14.09765625" style="112" customWidth="1"/>
    <col min="11013" max="11013" width="16.09765625" style="112" customWidth="1"/>
    <col min="11014" max="11014" width="10.69921875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8.09765625" style="112" customWidth="1"/>
    <col min="11266" max="11266" width="40.8984375" style="112" customWidth="1"/>
    <col min="11267" max="11267" width="15.3984375" style="112" customWidth="1"/>
    <col min="11268" max="11268" width="14.09765625" style="112" customWidth="1"/>
    <col min="11269" max="11269" width="16.09765625" style="112" customWidth="1"/>
    <col min="11270" max="11270" width="10.69921875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8.09765625" style="112" customWidth="1"/>
    <col min="11522" max="11522" width="40.8984375" style="112" customWidth="1"/>
    <col min="11523" max="11523" width="15.3984375" style="112" customWidth="1"/>
    <col min="11524" max="11524" width="14.09765625" style="112" customWidth="1"/>
    <col min="11525" max="11525" width="16.09765625" style="112" customWidth="1"/>
    <col min="11526" max="11526" width="10.69921875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8.09765625" style="112" customWidth="1"/>
    <col min="11778" max="11778" width="40.8984375" style="112" customWidth="1"/>
    <col min="11779" max="11779" width="15.3984375" style="112" customWidth="1"/>
    <col min="11780" max="11780" width="14.09765625" style="112" customWidth="1"/>
    <col min="11781" max="11781" width="16.09765625" style="112" customWidth="1"/>
    <col min="11782" max="11782" width="10.69921875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8.09765625" style="112" customWidth="1"/>
    <col min="12034" max="12034" width="40.8984375" style="112" customWidth="1"/>
    <col min="12035" max="12035" width="15.3984375" style="112" customWidth="1"/>
    <col min="12036" max="12036" width="14.09765625" style="112" customWidth="1"/>
    <col min="12037" max="12037" width="16.09765625" style="112" customWidth="1"/>
    <col min="12038" max="12038" width="10.69921875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8.09765625" style="112" customWidth="1"/>
    <col min="12290" max="12290" width="40.8984375" style="112" customWidth="1"/>
    <col min="12291" max="12291" width="15.3984375" style="112" customWidth="1"/>
    <col min="12292" max="12292" width="14.09765625" style="112" customWidth="1"/>
    <col min="12293" max="12293" width="16.09765625" style="112" customWidth="1"/>
    <col min="12294" max="12294" width="10.69921875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8.09765625" style="112" customWidth="1"/>
    <col min="12546" max="12546" width="40.8984375" style="112" customWidth="1"/>
    <col min="12547" max="12547" width="15.3984375" style="112" customWidth="1"/>
    <col min="12548" max="12548" width="14.09765625" style="112" customWidth="1"/>
    <col min="12549" max="12549" width="16.09765625" style="112" customWidth="1"/>
    <col min="12550" max="12550" width="10.69921875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8.09765625" style="112" customWidth="1"/>
    <col min="12802" max="12802" width="40.8984375" style="112" customWidth="1"/>
    <col min="12803" max="12803" width="15.3984375" style="112" customWidth="1"/>
    <col min="12804" max="12804" width="14.09765625" style="112" customWidth="1"/>
    <col min="12805" max="12805" width="16.09765625" style="112" customWidth="1"/>
    <col min="12806" max="12806" width="10.69921875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8.09765625" style="112" customWidth="1"/>
    <col min="13058" max="13058" width="40.8984375" style="112" customWidth="1"/>
    <col min="13059" max="13059" width="15.3984375" style="112" customWidth="1"/>
    <col min="13060" max="13060" width="14.09765625" style="112" customWidth="1"/>
    <col min="13061" max="13061" width="16.09765625" style="112" customWidth="1"/>
    <col min="13062" max="13062" width="10.69921875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8.09765625" style="112" customWidth="1"/>
    <col min="13314" max="13314" width="40.8984375" style="112" customWidth="1"/>
    <col min="13315" max="13315" width="15.3984375" style="112" customWidth="1"/>
    <col min="13316" max="13316" width="14.09765625" style="112" customWidth="1"/>
    <col min="13317" max="13317" width="16.09765625" style="112" customWidth="1"/>
    <col min="13318" max="13318" width="10.69921875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8.09765625" style="112" customWidth="1"/>
    <col min="13570" max="13570" width="40.8984375" style="112" customWidth="1"/>
    <col min="13571" max="13571" width="15.3984375" style="112" customWidth="1"/>
    <col min="13572" max="13572" width="14.09765625" style="112" customWidth="1"/>
    <col min="13573" max="13573" width="16.09765625" style="112" customWidth="1"/>
    <col min="13574" max="13574" width="10.69921875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8.09765625" style="112" customWidth="1"/>
    <col min="13826" max="13826" width="40.8984375" style="112" customWidth="1"/>
    <col min="13827" max="13827" width="15.3984375" style="112" customWidth="1"/>
    <col min="13828" max="13828" width="14.09765625" style="112" customWidth="1"/>
    <col min="13829" max="13829" width="16.09765625" style="112" customWidth="1"/>
    <col min="13830" max="13830" width="10.69921875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8.09765625" style="112" customWidth="1"/>
    <col min="14082" max="14082" width="40.8984375" style="112" customWidth="1"/>
    <col min="14083" max="14083" width="15.3984375" style="112" customWidth="1"/>
    <col min="14084" max="14084" width="14.09765625" style="112" customWidth="1"/>
    <col min="14085" max="14085" width="16.09765625" style="112" customWidth="1"/>
    <col min="14086" max="14086" width="10.69921875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8.09765625" style="112" customWidth="1"/>
    <col min="14338" max="14338" width="40.8984375" style="112" customWidth="1"/>
    <col min="14339" max="14339" width="15.3984375" style="112" customWidth="1"/>
    <col min="14340" max="14340" width="14.09765625" style="112" customWidth="1"/>
    <col min="14341" max="14341" width="16.09765625" style="112" customWidth="1"/>
    <col min="14342" max="14342" width="10.69921875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8.09765625" style="112" customWidth="1"/>
    <col min="14594" max="14594" width="40.8984375" style="112" customWidth="1"/>
    <col min="14595" max="14595" width="15.3984375" style="112" customWidth="1"/>
    <col min="14596" max="14596" width="14.09765625" style="112" customWidth="1"/>
    <col min="14597" max="14597" width="16.09765625" style="112" customWidth="1"/>
    <col min="14598" max="14598" width="10.69921875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8.09765625" style="112" customWidth="1"/>
    <col min="14850" max="14850" width="40.8984375" style="112" customWidth="1"/>
    <col min="14851" max="14851" width="15.3984375" style="112" customWidth="1"/>
    <col min="14852" max="14852" width="14.09765625" style="112" customWidth="1"/>
    <col min="14853" max="14853" width="16.09765625" style="112" customWidth="1"/>
    <col min="14854" max="14854" width="10.69921875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8.09765625" style="112" customWidth="1"/>
    <col min="15106" max="15106" width="40.8984375" style="112" customWidth="1"/>
    <col min="15107" max="15107" width="15.3984375" style="112" customWidth="1"/>
    <col min="15108" max="15108" width="14.09765625" style="112" customWidth="1"/>
    <col min="15109" max="15109" width="16.09765625" style="112" customWidth="1"/>
    <col min="15110" max="15110" width="10.69921875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8.09765625" style="112" customWidth="1"/>
    <col min="15362" max="15362" width="40.8984375" style="112" customWidth="1"/>
    <col min="15363" max="15363" width="15.3984375" style="112" customWidth="1"/>
    <col min="15364" max="15364" width="14.09765625" style="112" customWidth="1"/>
    <col min="15365" max="15365" width="16.09765625" style="112" customWidth="1"/>
    <col min="15366" max="15366" width="10.69921875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8.09765625" style="112" customWidth="1"/>
    <col min="15618" max="15618" width="40.8984375" style="112" customWidth="1"/>
    <col min="15619" max="15619" width="15.3984375" style="112" customWidth="1"/>
    <col min="15620" max="15620" width="14.09765625" style="112" customWidth="1"/>
    <col min="15621" max="15621" width="16.09765625" style="112" customWidth="1"/>
    <col min="15622" max="15622" width="10.69921875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8.09765625" style="112" customWidth="1"/>
    <col min="15874" max="15874" width="40.8984375" style="112" customWidth="1"/>
    <col min="15875" max="15875" width="15.3984375" style="112" customWidth="1"/>
    <col min="15876" max="15876" width="14.09765625" style="112" customWidth="1"/>
    <col min="15877" max="15877" width="16.09765625" style="112" customWidth="1"/>
    <col min="15878" max="15878" width="10.69921875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8.09765625" style="112" customWidth="1"/>
    <col min="16130" max="16130" width="40.8984375" style="112" customWidth="1"/>
    <col min="16131" max="16131" width="15.3984375" style="112" customWidth="1"/>
    <col min="16132" max="16132" width="14.09765625" style="112" customWidth="1"/>
    <col min="16133" max="16133" width="16.09765625" style="112" customWidth="1"/>
    <col min="16134" max="16134" width="10.69921875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 t="s">
        <v>1795</v>
      </c>
    </row>
    <row r="3" spans="1:7" ht="15.7" customHeight="1" x14ac:dyDescent="0.25">
      <c r="B3" s="113"/>
    </row>
    <row r="4" spans="1:7" ht="15" customHeight="1" x14ac:dyDescent="0.3">
      <c r="A4" s="425" t="s">
        <v>874</v>
      </c>
      <c r="C4" s="412"/>
      <c r="D4" s="412"/>
      <c r="E4" s="412"/>
    </row>
    <row r="5" spans="1:7" ht="15" customHeight="1" x14ac:dyDescent="0.25">
      <c r="A5" s="426" t="s">
        <v>16</v>
      </c>
      <c r="B5" s="112" t="s">
        <v>1796</v>
      </c>
      <c r="C5" s="120">
        <v>99.92</v>
      </c>
      <c r="D5" s="120">
        <v>19.98</v>
      </c>
      <c r="E5" s="120">
        <v>119.9</v>
      </c>
      <c r="F5" s="115">
        <v>109004</v>
      </c>
    </row>
    <row r="6" spans="1:7" ht="15" customHeight="1" x14ac:dyDescent="0.25">
      <c r="A6" s="426" t="s">
        <v>1696</v>
      </c>
      <c r="B6" s="112" t="s">
        <v>1797</v>
      </c>
      <c r="C6" s="120">
        <v>490</v>
      </c>
      <c r="D6" s="120">
        <v>98</v>
      </c>
      <c r="E6" s="120">
        <v>588</v>
      </c>
      <c r="F6" s="115">
        <v>109005</v>
      </c>
    </row>
    <row r="7" spans="1:7" ht="15" customHeight="1" x14ac:dyDescent="0.25">
      <c r="A7" s="426" t="s">
        <v>1798</v>
      </c>
      <c r="B7" s="112" t="s">
        <v>1799</v>
      </c>
      <c r="C7" s="120">
        <v>150</v>
      </c>
      <c r="D7" s="120"/>
      <c r="E7" s="120">
        <v>150</v>
      </c>
      <c r="F7" s="115">
        <v>109006</v>
      </c>
    </row>
    <row r="8" spans="1:7" ht="15" customHeight="1" x14ac:dyDescent="0.25">
      <c r="A8" s="426" t="s">
        <v>610</v>
      </c>
      <c r="B8" s="112" t="s">
        <v>1800</v>
      </c>
      <c r="C8" s="120">
        <v>80.83</v>
      </c>
      <c r="D8" s="120">
        <v>16.170000000000002</v>
      </c>
      <c r="E8" s="120">
        <v>97</v>
      </c>
      <c r="F8" s="115">
        <v>109007</v>
      </c>
    </row>
    <row r="9" spans="1:7" ht="15" customHeight="1" x14ac:dyDescent="0.25">
      <c r="A9" s="426" t="s">
        <v>610</v>
      </c>
      <c r="B9" s="112" t="s">
        <v>1800</v>
      </c>
      <c r="C9" s="120">
        <v>285.83</v>
      </c>
      <c r="D9" s="120">
        <v>57.17</v>
      </c>
      <c r="E9" s="120">
        <v>343</v>
      </c>
      <c r="F9" s="124">
        <v>109007</v>
      </c>
      <c r="G9" s="244"/>
    </row>
    <row r="10" spans="1:7" ht="15" customHeight="1" x14ac:dyDescent="0.25">
      <c r="A10" s="426" t="s">
        <v>130</v>
      </c>
      <c r="B10" s="112" t="s">
        <v>131</v>
      </c>
      <c r="C10" s="120">
        <v>46.95</v>
      </c>
      <c r="D10" s="120">
        <v>9.39</v>
      </c>
      <c r="E10" s="120">
        <v>56.34</v>
      </c>
      <c r="F10" s="124">
        <v>109008</v>
      </c>
      <c r="G10" s="244"/>
    </row>
    <row r="11" spans="1:7" ht="15" customHeight="1" x14ac:dyDescent="0.25">
      <c r="C11" s="410">
        <f>SUM(C5:C10)</f>
        <v>1153.53</v>
      </c>
      <c r="D11" s="410">
        <f>SUM(D5:D10)</f>
        <v>200.70999999999998</v>
      </c>
      <c r="E11" s="410">
        <f>SUM(E5:E10)</f>
        <v>1354.24</v>
      </c>
    </row>
    <row r="12" spans="1:7" ht="15" customHeight="1" x14ac:dyDescent="0.25">
      <c r="C12" s="411"/>
      <c r="D12" s="411"/>
      <c r="E12" s="411"/>
    </row>
    <row r="13" spans="1:7" ht="15" customHeight="1" x14ac:dyDescent="0.3">
      <c r="A13" s="425" t="s">
        <v>876</v>
      </c>
      <c r="C13" s="412"/>
      <c r="D13" s="412"/>
      <c r="E13" s="412"/>
    </row>
    <row r="14" spans="1:7" ht="15" customHeight="1" x14ac:dyDescent="0.25">
      <c r="A14" s="426" t="s">
        <v>1801</v>
      </c>
      <c r="B14" s="112" t="s">
        <v>1802</v>
      </c>
      <c r="C14" s="412">
        <v>99.13</v>
      </c>
      <c r="D14" s="412">
        <v>19.82</v>
      </c>
      <c r="E14" s="412">
        <v>118.95</v>
      </c>
      <c r="F14" s="115" t="s">
        <v>52</v>
      </c>
    </row>
    <row r="15" spans="1:7" ht="15" customHeight="1" x14ac:dyDescent="0.25">
      <c r="A15" s="426" t="s">
        <v>1801</v>
      </c>
      <c r="B15" s="112" t="s">
        <v>1802</v>
      </c>
      <c r="C15" s="412">
        <v>4.05</v>
      </c>
      <c r="D15" s="412"/>
      <c r="E15" s="412">
        <v>4.05</v>
      </c>
      <c r="F15" s="115" t="s">
        <v>52</v>
      </c>
    </row>
    <row r="16" spans="1:7" ht="15" customHeight="1" x14ac:dyDescent="0.25">
      <c r="A16" s="426" t="s">
        <v>1803</v>
      </c>
      <c r="B16" s="112" t="s">
        <v>1804</v>
      </c>
      <c r="C16" s="412">
        <v>501.14</v>
      </c>
      <c r="D16" s="412">
        <v>100.23</v>
      </c>
      <c r="E16" s="412">
        <v>601.37</v>
      </c>
      <c r="F16" s="115" t="s">
        <v>52</v>
      </c>
    </row>
    <row r="17" spans="1:7" ht="15" customHeight="1" x14ac:dyDescent="0.25">
      <c r="A17" s="426" t="s">
        <v>1803</v>
      </c>
      <c r="B17" s="112" t="s">
        <v>1804</v>
      </c>
      <c r="C17" s="412">
        <v>568.86</v>
      </c>
      <c r="D17" s="412">
        <v>113.77</v>
      </c>
      <c r="E17" s="412">
        <v>682.63</v>
      </c>
      <c r="F17" s="115" t="s">
        <v>52</v>
      </c>
    </row>
    <row r="18" spans="1:7" ht="15" customHeight="1" x14ac:dyDescent="0.25">
      <c r="A18" s="426" t="s">
        <v>1805</v>
      </c>
      <c r="B18" s="112" t="s">
        <v>1806</v>
      </c>
      <c r="C18" s="412">
        <v>23.67</v>
      </c>
      <c r="D18" s="412">
        <v>4.7300000000000004</v>
      </c>
      <c r="E18" s="412">
        <v>28.4</v>
      </c>
      <c r="F18" s="115" t="s">
        <v>52</v>
      </c>
    </row>
    <row r="19" spans="1:7" ht="15" customHeight="1" x14ac:dyDescent="0.25">
      <c r="A19" s="426" t="s">
        <v>1807</v>
      </c>
      <c r="B19" s="112" t="s">
        <v>1808</v>
      </c>
      <c r="C19" s="412">
        <v>173.32</v>
      </c>
      <c r="D19" s="412">
        <v>34.67</v>
      </c>
      <c r="E19" s="412">
        <v>207.99</v>
      </c>
      <c r="F19" s="115" t="s">
        <v>52</v>
      </c>
    </row>
    <row r="20" spans="1:7" ht="15" customHeight="1" x14ac:dyDescent="0.25">
      <c r="A20" s="426" t="s">
        <v>1809</v>
      </c>
      <c r="B20" s="112" t="s">
        <v>1303</v>
      </c>
      <c r="C20" s="412">
        <v>82.39</v>
      </c>
      <c r="D20" s="412">
        <v>16.48</v>
      </c>
      <c r="E20" s="412">
        <v>98.87</v>
      </c>
      <c r="F20" s="115" t="s">
        <v>52</v>
      </c>
    </row>
    <row r="21" spans="1:7" ht="15" customHeight="1" x14ac:dyDescent="0.25">
      <c r="A21" s="426" t="s">
        <v>1810</v>
      </c>
      <c r="B21" s="112" t="s">
        <v>1811</v>
      </c>
      <c r="C21" s="412">
        <v>125</v>
      </c>
      <c r="D21" s="412"/>
      <c r="E21" s="412">
        <v>125</v>
      </c>
      <c r="F21" s="115">
        <v>109009</v>
      </c>
    </row>
    <row r="22" spans="1:7" ht="15" customHeight="1" x14ac:dyDescent="0.25">
      <c r="A22" s="426" t="s">
        <v>82</v>
      </c>
      <c r="B22" s="112" t="s">
        <v>1812</v>
      </c>
      <c r="C22" s="412">
        <v>196.03</v>
      </c>
      <c r="D22" s="412">
        <v>9.8000000000000007</v>
      </c>
      <c r="E22" s="412">
        <v>205.83</v>
      </c>
      <c r="F22" s="115">
        <v>109010</v>
      </c>
    </row>
    <row r="23" spans="1:7" ht="15" customHeight="1" x14ac:dyDescent="0.25">
      <c r="A23" s="426" t="s">
        <v>32</v>
      </c>
      <c r="B23" s="112" t="s">
        <v>1813</v>
      </c>
      <c r="C23" s="412">
        <v>179.45</v>
      </c>
      <c r="D23" s="412">
        <v>35.89</v>
      </c>
      <c r="E23" s="412">
        <v>215.34</v>
      </c>
      <c r="F23" s="115">
        <v>109011</v>
      </c>
    </row>
    <row r="24" spans="1:7" ht="15" customHeight="1" x14ac:dyDescent="0.25">
      <c r="A24" s="426" t="s">
        <v>27</v>
      </c>
      <c r="B24" s="112" t="s">
        <v>28</v>
      </c>
      <c r="C24" s="412">
        <v>29.16</v>
      </c>
      <c r="D24" s="412"/>
      <c r="E24" s="412">
        <v>29.16</v>
      </c>
      <c r="F24" s="115">
        <v>109012</v>
      </c>
    </row>
    <row r="25" spans="1:7" ht="15" customHeight="1" x14ac:dyDescent="0.25">
      <c r="A25" s="426" t="s">
        <v>1787</v>
      </c>
      <c r="B25" s="112" t="s">
        <v>382</v>
      </c>
      <c r="C25" s="412">
        <v>7</v>
      </c>
      <c r="D25" s="412"/>
      <c r="E25" s="412">
        <v>7</v>
      </c>
      <c r="F25" s="115">
        <v>109013</v>
      </c>
    </row>
    <row r="26" spans="1:7" s="127" customFormat="1" ht="15" customHeight="1" x14ac:dyDescent="0.3">
      <c r="B26" s="128"/>
      <c r="C26" s="410">
        <f>SUM(C14:C25)</f>
        <v>1989.2</v>
      </c>
      <c r="D26" s="410">
        <f>SUM(D14:D25)</f>
        <v>335.39</v>
      </c>
      <c r="E26" s="410">
        <f>SUM(E14:E25)</f>
        <v>2324.59</v>
      </c>
      <c r="F26" s="126"/>
      <c r="G26" s="248"/>
    </row>
    <row r="27" spans="1:7" s="127" customFormat="1" ht="15" customHeight="1" x14ac:dyDescent="0.3">
      <c r="B27" s="128"/>
      <c r="C27" s="411"/>
      <c r="D27" s="411"/>
      <c r="E27" s="411"/>
      <c r="F27" s="126"/>
      <c r="G27" s="248"/>
    </row>
    <row r="28" spans="1:7" ht="15" customHeight="1" x14ac:dyDescent="0.3">
      <c r="A28" s="425" t="s">
        <v>887</v>
      </c>
      <c r="C28" s="412"/>
      <c r="D28" s="412"/>
      <c r="E28" s="412"/>
    </row>
    <row r="29" spans="1:7" ht="15" customHeight="1" x14ac:dyDescent="0.25">
      <c r="A29" s="426" t="s">
        <v>263</v>
      </c>
      <c r="B29" s="112" t="s">
        <v>1814</v>
      </c>
      <c r="C29" s="412">
        <v>520</v>
      </c>
      <c r="D29" s="412">
        <v>104</v>
      </c>
      <c r="E29" s="412">
        <v>624</v>
      </c>
      <c r="F29" s="115">
        <v>109014</v>
      </c>
    </row>
    <row r="30" spans="1:7" ht="15" customHeight="1" x14ac:dyDescent="0.25">
      <c r="A30" s="426" t="s">
        <v>82</v>
      </c>
      <c r="B30" s="112" t="s">
        <v>1815</v>
      </c>
      <c r="C30" s="412">
        <v>294.94</v>
      </c>
      <c r="D30" s="412">
        <v>14.75</v>
      </c>
      <c r="E30" s="412">
        <v>309.69</v>
      </c>
      <c r="F30" s="115">
        <v>109010</v>
      </c>
    </row>
    <row r="31" spans="1:7" ht="15" customHeight="1" x14ac:dyDescent="0.25">
      <c r="A31" s="129"/>
      <c r="B31" s="127"/>
      <c r="C31" s="410">
        <f>SUM(C29:C30)</f>
        <v>814.94</v>
      </c>
      <c r="D31" s="410">
        <f>SUM(D29:D30)</f>
        <v>118.75</v>
      </c>
      <c r="E31" s="410">
        <f>SUM(E29:E30)</f>
        <v>933.69</v>
      </c>
    </row>
    <row r="32" spans="1:7" ht="15" customHeight="1" x14ac:dyDescent="0.25">
      <c r="A32" s="129"/>
      <c r="B32" s="127"/>
      <c r="C32" s="411"/>
      <c r="D32" s="411"/>
      <c r="E32" s="411"/>
    </row>
    <row r="33" spans="1:7" ht="15" customHeight="1" x14ac:dyDescent="0.3">
      <c r="A33" s="425" t="s">
        <v>1175</v>
      </c>
      <c r="C33" s="411"/>
      <c r="D33" s="411"/>
      <c r="E33" s="411"/>
    </row>
    <row r="34" spans="1:7" ht="15" customHeight="1" x14ac:dyDescent="0.25">
      <c r="A34" s="426" t="s">
        <v>82</v>
      </c>
      <c r="B34" s="252" t="s">
        <v>1816</v>
      </c>
      <c r="C34" s="411">
        <v>90.82</v>
      </c>
      <c r="D34" s="411">
        <v>4.54</v>
      </c>
      <c r="E34" s="411">
        <v>95.36</v>
      </c>
      <c r="F34" s="115">
        <v>109010</v>
      </c>
    </row>
    <row r="35" spans="1:7" ht="15" customHeight="1" x14ac:dyDescent="0.25">
      <c r="C35" s="410">
        <f>SUM(C34:C34)</f>
        <v>90.82</v>
      </c>
      <c r="D35" s="410">
        <f>SUM(D34:D34)</f>
        <v>4.54</v>
      </c>
      <c r="E35" s="410">
        <f>SUM(E34:E34)</f>
        <v>95.36</v>
      </c>
    </row>
    <row r="36" spans="1:7" ht="15" customHeight="1" x14ac:dyDescent="0.25"/>
    <row r="37" spans="1:7" ht="15" customHeight="1" x14ac:dyDescent="0.3">
      <c r="A37" s="425" t="s">
        <v>888</v>
      </c>
      <c r="C37" s="412"/>
      <c r="D37" s="412"/>
      <c r="E37" s="412"/>
    </row>
    <row r="38" spans="1:7" ht="15" customHeight="1" x14ac:dyDescent="0.25">
      <c r="A38" s="426" t="s">
        <v>1147</v>
      </c>
      <c r="B38" s="112" t="s">
        <v>1817</v>
      </c>
      <c r="C38" s="412">
        <v>443.82</v>
      </c>
      <c r="D38" s="412">
        <v>88.76</v>
      </c>
      <c r="E38" s="412">
        <v>532.58000000000004</v>
      </c>
      <c r="F38" s="115" t="s">
        <v>5</v>
      </c>
    </row>
    <row r="39" spans="1:7" ht="15" customHeight="1" x14ac:dyDescent="0.25">
      <c r="A39" s="426" t="s">
        <v>82</v>
      </c>
      <c r="B39" s="112" t="s">
        <v>1818</v>
      </c>
      <c r="C39" s="120">
        <v>61.45</v>
      </c>
      <c r="D39" s="120">
        <v>3.07</v>
      </c>
      <c r="E39" s="120">
        <v>64.52</v>
      </c>
      <c r="F39" s="115">
        <v>109010</v>
      </c>
      <c r="G39" s="244"/>
    </row>
    <row r="40" spans="1:7" ht="15" customHeight="1" x14ac:dyDescent="0.25">
      <c r="A40" s="129"/>
      <c r="B40" s="127"/>
      <c r="C40" s="410">
        <f>SUM(C38:C39)</f>
        <v>505.27</v>
      </c>
      <c r="D40" s="410">
        <f>SUM(D38:D39)</f>
        <v>91.83</v>
      </c>
      <c r="E40" s="410">
        <f>SUM(E38:E39)</f>
        <v>597.1</v>
      </c>
    </row>
    <row r="41" spans="1:7" ht="15" customHeight="1" x14ac:dyDescent="0.25">
      <c r="A41" s="129"/>
      <c r="B41" s="127"/>
      <c r="C41" s="411"/>
      <c r="D41" s="411"/>
      <c r="E41" s="411"/>
    </row>
    <row r="42" spans="1:7" ht="15" customHeight="1" x14ac:dyDescent="0.3">
      <c r="A42" s="134" t="s">
        <v>890</v>
      </c>
      <c r="B42" s="127"/>
      <c r="C42" s="411"/>
      <c r="D42" s="411"/>
      <c r="E42" s="411"/>
    </row>
    <row r="43" spans="1:7" ht="15" customHeight="1" x14ac:dyDescent="0.25">
      <c r="A43" s="129" t="s">
        <v>270</v>
      </c>
      <c r="B43" s="250" t="s">
        <v>273</v>
      </c>
      <c r="C43" s="411">
        <v>313.33</v>
      </c>
      <c r="D43" s="411">
        <v>62.67</v>
      </c>
      <c r="E43" s="411">
        <v>376</v>
      </c>
      <c r="F43" s="115">
        <v>109015</v>
      </c>
    </row>
    <row r="44" spans="1:7" ht="15" customHeight="1" x14ac:dyDescent="0.25">
      <c r="A44" s="129"/>
      <c r="B44" s="127"/>
      <c r="C44" s="410">
        <f>SUM(C43:C43)</f>
        <v>313.33</v>
      </c>
      <c r="D44" s="410">
        <f>SUM(D43:D43)</f>
        <v>62.67</v>
      </c>
      <c r="E44" s="410">
        <f>SUM(E43:E43)</f>
        <v>376</v>
      </c>
      <c r="G44" s="244"/>
    </row>
    <row r="45" spans="1:7" ht="15" customHeight="1" x14ac:dyDescent="0.25">
      <c r="A45" s="129"/>
      <c r="B45" s="127"/>
      <c r="C45" s="411"/>
      <c r="D45" s="411"/>
      <c r="E45" s="411"/>
      <c r="G45" s="244"/>
    </row>
    <row r="46" spans="1:7" ht="15" customHeight="1" x14ac:dyDescent="0.25">
      <c r="A46" s="434" t="s">
        <v>1602</v>
      </c>
      <c r="B46" s="127"/>
      <c r="C46" s="411"/>
      <c r="D46" s="411"/>
      <c r="E46" s="411"/>
      <c r="G46" s="244"/>
    </row>
    <row r="47" spans="1:7" ht="15" customHeight="1" x14ac:dyDescent="0.25">
      <c r="A47" s="129" t="s">
        <v>1819</v>
      </c>
      <c r="B47" s="127" t="s">
        <v>1820</v>
      </c>
      <c r="C47" s="411">
        <v>300</v>
      </c>
      <c r="D47" s="411"/>
      <c r="E47" s="411">
        <v>300</v>
      </c>
      <c r="F47" s="115">
        <v>109016</v>
      </c>
      <c r="G47" s="244"/>
    </row>
    <row r="48" spans="1:7" ht="15" customHeight="1" x14ac:dyDescent="0.25">
      <c r="A48" s="129" t="s">
        <v>1819</v>
      </c>
      <c r="B48" s="127" t="s">
        <v>1821</v>
      </c>
      <c r="C48" s="411">
        <v>300</v>
      </c>
      <c r="D48" s="411"/>
      <c r="E48" s="411">
        <v>300</v>
      </c>
      <c r="F48" s="115">
        <v>109016</v>
      </c>
      <c r="G48" s="244"/>
    </row>
    <row r="49" spans="1:9" ht="15" customHeight="1" x14ac:dyDescent="0.25">
      <c r="A49" s="129"/>
      <c r="B49" s="127"/>
      <c r="C49" s="121">
        <f>SUM(C47:C48)</f>
        <v>600</v>
      </c>
      <c r="D49" s="121">
        <f>SUM(D47:D48)</f>
        <v>0</v>
      </c>
      <c r="E49" s="121">
        <f>SUM(E47:E48)</f>
        <v>600</v>
      </c>
      <c r="G49" s="244"/>
    </row>
    <row r="50" spans="1:9" ht="15" customHeight="1" x14ac:dyDescent="0.25">
      <c r="A50" s="129"/>
      <c r="B50" s="127"/>
      <c r="C50" s="411"/>
      <c r="D50" s="411"/>
      <c r="E50" s="411"/>
      <c r="G50" s="244"/>
    </row>
    <row r="51" spans="1:9" ht="15" customHeight="1" x14ac:dyDescent="0.3">
      <c r="A51" s="425" t="s">
        <v>1709</v>
      </c>
      <c r="C51" s="130"/>
      <c r="D51" s="130"/>
      <c r="E51" s="130"/>
      <c r="G51" s="244"/>
    </row>
    <row r="52" spans="1:9" ht="15" customHeight="1" x14ac:dyDescent="0.25">
      <c r="A52" s="426" t="s">
        <v>82</v>
      </c>
      <c r="B52" s="112" t="s">
        <v>1822</v>
      </c>
      <c r="C52" s="130">
        <v>53.57</v>
      </c>
      <c r="D52" s="130">
        <v>2.68</v>
      </c>
      <c r="E52" s="130">
        <v>56.25</v>
      </c>
      <c r="F52" s="115">
        <v>109010</v>
      </c>
      <c r="G52" s="244"/>
    </row>
    <row r="53" spans="1:9" ht="15" customHeight="1" x14ac:dyDescent="0.25">
      <c r="A53" s="426"/>
      <c r="C53" s="121">
        <f>SUM(C52:C52)</f>
        <v>53.57</v>
      </c>
      <c r="D53" s="121">
        <f>SUM(D52:D52)</f>
        <v>2.68</v>
      </c>
      <c r="E53" s="121">
        <f>SUM(E52:E52)</f>
        <v>56.25</v>
      </c>
      <c r="G53" s="244"/>
    </row>
    <row r="54" spans="1:9" ht="15" customHeight="1" x14ac:dyDescent="0.3">
      <c r="A54" s="425"/>
      <c r="B54" s="128"/>
      <c r="C54" s="411"/>
      <c r="D54" s="411"/>
      <c r="E54" s="411"/>
    </row>
    <row r="55" spans="1:9" ht="15" customHeight="1" x14ac:dyDescent="0.25">
      <c r="A55" s="135" t="s">
        <v>1823</v>
      </c>
      <c r="B55" s="135"/>
      <c r="C55" s="412"/>
      <c r="D55" s="412"/>
      <c r="E55" s="412"/>
    </row>
    <row r="56" spans="1:9" ht="15" customHeight="1" x14ac:dyDescent="0.25">
      <c r="A56" s="426" t="s">
        <v>1824</v>
      </c>
      <c r="B56" s="112" t="s">
        <v>1448</v>
      </c>
      <c r="C56" s="412">
        <v>750</v>
      </c>
      <c r="D56" s="412">
        <v>150</v>
      </c>
      <c r="E56" s="412">
        <v>900</v>
      </c>
      <c r="F56" s="115">
        <v>109017</v>
      </c>
    </row>
    <row r="57" spans="1:9" ht="15" customHeight="1" x14ac:dyDescent="0.25">
      <c r="C57" s="410">
        <f>SUM(C56:C56)</f>
        <v>750</v>
      </c>
      <c r="D57" s="410">
        <f>SUM(D56:D56)</f>
        <v>150</v>
      </c>
      <c r="E57" s="410">
        <f>SUM(E56:E56)</f>
        <v>900</v>
      </c>
      <c r="G57" s="244"/>
      <c r="I57" s="249"/>
    </row>
    <row r="58" spans="1:9" ht="15" customHeight="1" x14ac:dyDescent="0.25">
      <c r="C58" s="418"/>
      <c r="D58" s="418"/>
      <c r="E58" s="418"/>
      <c r="G58" s="255"/>
    </row>
    <row r="59" spans="1:9" ht="15" customHeight="1" x14ac:dyDescent="0.25">
      <c r="B59" s="141" t="s">
        <v>75</v>
      </c>
      <c r="C59" s="410">
        <f>SUM(+C26+C11+C31+C40+C35+C53+C44+C49+C57)</f>
        <v>6270.66</v>
      </c>
      <c r="D59" s="410">
        <f>SUM(+D26+D11+D31+D40+D35+D53+D44+D49+D57)</f>
        <v>966.56999999999982</v>
      </c>
      <c r="E59" s="410">
        <f>SUM(+E26+E11+E31+E40+E35+E53+E44+E49+E57)</f>
        <v>7237.2300000000005</v>
      </c>
      <c r="G59" s="255"/>
    </row>
    <row r="60" spans="1:9" ht="15" customHeight="1" x14ac:dyDescent="0.25">
      <c r="B60" s="145"/>
      <c r="C60" s="411"/>
      <c r="D60" s="411"/>
      <c r="E60" s="411"/>
      <c r="G60" s="255"/>
    </row>
    <row r="61" spans="1:9" ht="15" customHeight="1" x14ac:dyDescent="0.25">
      <c r="A61" s="112" t="s">
        <v>3</v>
      </c>
      <c r="B61" s="127" t="s">
        <v>1825</v>
      </c>
      <c r="C61" s="509" t="s">
        <v>1826</v>
      </c>
      <c r="D61" s="509"/>
      <c r="E61" s="411">
        <v>21</v>
      </c>
      <c r="F61" s="115">
        <v>100233</v>
      </c>
      <c r="G61" s="255"/>
    </row>
    <row r="62" spans="1:9" ht="15" customHeight="1" x14ac:dyDescent="0.25">
      <c r="A62" s="256"/>
      <c r="B62" s="436"/>
      <c r="C62" s="120"/>
    </row>
    <row r="63" spans="1:9" ht="15" customHeight="1" x14ac:dyDescent="0.25">
      <c r="A63" s="143"/>
    </row>
    <row r="64" spans="1:9" ht="15" customHeight="1" x14ac:dyDescent="0.25"/>
    <row r="65" spans="1:9" ht="15" customHeight="1" x14ac:dyDescent="0.25"/>
    <row r="66" spans="1:9" ht="15" customHeight="1" x14ac:dyDescent="0.25"/>
    <row r="67" spans="1:9" ht="15" customHeight="1" x14ac:dyDescent="0.25"/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>
      <c r="H75" s="137"/>
    </row>
    <row r="76" spans="1:9" ht="15" customHeight="1" x14ac:dyDescent="0.25">
      <c r="I76" s="137"/>
    </row>
    <row r="77" spans="1:9" ht="15" customHeight="1" x14ac:dyDescent="0.25">
      <c r="I77" s="137"/>
    </row>
    <row r="78" spans="1:9" s="137" customFormat="1" ht="15" customHeight="1" x14ac:dyDescent="0.25">
      <c r="A78" s="112"/>
      <c r="B78" s="112"/>
      <c r="C78" s="409"/>
      <c r="D78" s="409"/>
      <c r="E78" s="409"/>
      <c r="F78" s="115"/>
      <c r="G78" s="243"/>
      <c r="H78" s="112"/>
      <c r="I78" s="112"/>
    </row>
    <row r="79" spans="1:9" s="137" customFormat="1" x14ac:dyDescent="0.25">
      <c r="A79" s="112"/>
      <c r="B79" s="112"/>
      <c r="C79" s="409"/>
      <c r="D79" s="409"/>
      <c r="E79" s="409"/>
      <c r="F79" s="115"/>
      <c r="G79" s="243"/>
      <c r="H79" s="112"/>
      <c r="I79" s="112"/>
    </row>
    <row r="80" spans="1:9" s="137" customFormat="1" x14ac:dyDescent="0.25">
      <c r="A80" s="112"/>
      <c r="B80" s="112"/>
      <c r="C80" s="409"/>
      <c r="D80" s="409"/>
      <c r="E80" s="409"/>
      <c r="F80" s="115"/>
      <c r="G80" s="243"/>
      <c r="H80" s="112"/>
      <c r="I80" s="112"/>
    </row>
  </sheetData>
  <mergeCells count="2">
    <mergeCell ref="A1:F1"/>
    <mergeCell ref="C61:D6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34" workbookViewId="0">
      <selection activeCell="D107" sqref="D107"/>
    </sheetView>
  </sheetViews>
  <sheetFormatPr defaultColWidth="8.8984375" defaultRowHeight="13.85" x14ac:dyDescent="0.25"/>
  <cols>
    <col min="1" max="1" width="38.09765625" style="112" customWidth="1"/>
    <col min="2" max="2" width="33.3984375" style="112" customWidth="1"/>
    <col min="3" max="3" width="14" style="409" customWidth="1"/>
    <col min="4" max="4" width="10.59765625" style="409" customWidth="1"/>
    <col min="5" max="5" width="14.69921875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8.09765625" style="112" customWidth="1"/>
    <col min="258" max="258" width="33.3984375" style="112" customWidth="1"/>
    <col min="259" max="259" width="14" style="112" customWidth="1"/>
    <col min="260" max="260" width="10.59765625" style="112" customWidth="1"/>
    <col min="261" max="261" width="14.69921875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8.09765625" style="112" customWidth="1"/>
    <col min="514" max="514" width="33.3984375" style="112" customWidth="1"/>
    <col min="515" max="515" width="14" style="112" customWidth="1"/>
    <col min="516" max="516" width="10.59765625" style="112" customWidth="1"/>
    <col min="517" max="517" width="14.69921875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8.09765625" style="112" customWidth="1"/>
    <col min="770" max="770" width="33.3984375" style="112" customWidth="1"/>
    <col min="771" max="771" width="14" style="112" customWidth="1"/>
    <col min="772" max="772" width="10.59765625" style="112" customWidth="1"/>
    <col min="773" max="773" width="14.69921875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8.09765625" style="112" customWidth="1"/>
    <col min="1026" max="1026" width="33.3984375" style="112" customWidth="1"/>
    <col min="1027" max="1027" width="14" style="112" customWidth="1"/>
    <col min="1028" max="1028" width="10.59765625" style="112" customWidth="1"/>
    <col min="1029" max="1029" width="14.69921875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8.09765625" style="112" customWidth="1"/>
    <col min="1282" max="1282" width="33.3984375" style="112" customWidth="1"/>
    <col min="1283" max="1283" width="14" style="112" customWidth="1"/>
    <col min="1284" max="1284" width="10.59765625" style="112" customWidth="1"/>
    <col min="1285" max="1285" width="14.69921875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8.09765625" style="112" customWidth="1"/>
    <col min="1538" max="1538" width="33.3984375" style="112" customWidth="1"/>
    <col min="1539" max="1539" width="14" style="112" customWidth="1"/>
    <col min="1540" max="1540" width="10.59765625" style="112" customWidth="1"/>
    <col min="1541" max="1541" width="14.69921875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8.09765625" style="112" customWidth="1"/>
    <col min="1794" max="1794" width="33.3984375" style="112" customWidth="1"/>
    <col min="1795" max="1795" width="14" style="112" customWidth="1"/>
    <col min="1796" max="1796" width="10.59765625" style="112" customWidth="1"/>
    <col min="1797" max="1797" width="14.69921875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8.09765625" style="112" customWidth="1"/>
    <col min="2050" max="2050" width="33.3984375" style="112" customWidth="1"/>
    <col min="2051" max="2051" width="14" style="112" customWidth="1"/>
    <col min="2052" max="2052" width="10.59765625" style="112" customWidth="1"/>
    <col min="2053" max="2053" width="14.69921875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8.09765625" style="112" customWidth="1"/>
    <col min="2306" max="2306" width="33.3984375" style="112" customWidth="1"/>
    <col min="2307" max="2307" width="14" style="112" customWidth="1"/>
    <col min="2308" max="2308" width="10.59765625" style="112" customWidth="1"/>
    <col min="2309" max="2309" width="14.69921875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8.09765625" style="112" customWidth="1"/>
    <col min="2562" max="2562" width="33.3984375" style="112" customWidth="1"/>
    <col min="2563" max="2563" width="14" style="112" customWidth="1"/>
    <col min="2564" max="2564" width="10.59765625" style="112" customWidth="1"/>
    <col min="2565" max="2565" width="14.69921875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8.09765625" style="112" customWidth="1"/>
    <col min="2818" max="2818" width="33.3984375" style="112" customWidth="1"/>
    <col min="2819" max="2819" width="14" style="112" customWidth="1"/>
    <col min="2820" max="2820" width="10.59765625" style="112" customWidth="1"/>
    <col min="2821" max="2821" width="14.69921875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8.09765625" style="112" customWidth="1"/>
    <col min="3074" max="3074" width="33.3984375" style="112" customWidth="1"/>
    <col min="3075" max="3075" width="14" style="112" customWidth="1"/>
    <col min="3076" max="3076" width="10.59765625" style="112" customWidth="1"/>
    <col min="3077" max="3077" width="14.69921875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8.09765625" style="112" customWidth="1"/>
    <col min="3330" max="3330" width="33.3984375" style="112" customWidth="1"/>
    <col min="3331" max="3331" width="14" style="112" customWidth="1"/>
    <col min="3332" max="3332" width="10.59765625" style="112" customWidth="1"/>
    <col min="3333" max="3333" width="14.69921875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8.09765625" style="112" customWidth="1"/>
    <col min="3586" max="3586" width="33.3984375" style="112" customWidth="1"/>
    <col min="3587" max="3587" width="14" style="112" customWidth="1"/>
    <col min="3588" max="3588" width="10.59765625" style="112" customWidth="1"/>
    <col min="3589" max="3589" width="14.69921875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8.09765625" style="112" customWidth="1"/>
    <col min="3842" max="3842" width="33.3984375" style="112" customWidth="1"/>
    <col min="3843" max="3843" width="14" style="112" customWidth="1"/>
    <col min="3844" max="3844" width="10.59765625" style="112" customWidth="1"/>
    <col min="3845" max="3845" width="14.69921875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8.09765625" style="112" customWidth="1"/>
    <col min="4098" max="4098" width="33.3984375" style="112" customWidth="1"/>
    <col min="4099" max="4099" width="14" style="112" customWidth="1"/>
    <col min="4100" max="4100" width="10.59765625" style="112" customWidth="1"/>
    <col min="4101" max="4101" width="14.69921875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8.09765625" style="112" customWidth="1"/>
    <col min="4354" max="4354" width="33.3984375" style="112" customWidth="1"/>
    <col min="4355" max="4355" width="14" style="112" customWidth="1"/>
    <col min="4356" max="4356" width="10.59765625" style="112" customWidth="1"/>
    <col min="4357" max="4357" width="14.69921875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8.09765625" style="112" customWidth="1"/>
    <col min="4610" max="4610" width="33.3984375" style="112" customWidth="1"/>
    <col min="4611" max="4611" width="14" style="112" customWidth="1"/>
    <col min="4612" max="4612" width="10.59765625" style="112" customWidth="1"/>
    <col min="4613" max="4613" width="14.69921875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8.09765625" style="112" customWidth="1"/>
    <col min="4866" max="4866" width="33.3984375" style="112" customWidth="1"/>
    <col min="4867" max="4867" width="14" style="112" customWidth="1"/>
    <col min="4868" max="4868" width="10.59765625" style="112" customWidth="1"/>
    <col min="4869" max="4869" width="14.69921875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8.09765625" style="112" customWidth="1"/>
    <col min="5122" max="5122" width="33.3984375" style="112" customWidth="1"/>
    <col min="5123" max="5123" width="14" style="112" customWidth="1"/>
    <col min="5124" max="5124" width="10.59765625" style="112" customWidth="1"/>
    <col min="5125" max="5125" width="14.69921875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8.09765625" style="112" customWidth="1"/>
    <col min="5378" max="5378" width="33.3984375" style="112" customWidth="1"/>
    <col min="5379" max="5379" width="14" style="112" customWidth="1"/>
    <col min="5380" max="5380" width="10.59765625" style="112" customWidth="1"/>
    <col min="5381" max="5381" width="14.69921875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8.09765625" style="112" customWidth="1"/>
    <col min="5634" max="5634" width="33.3984375" style="112" customWidth="1"/>
    <col min="5635" max="5635" width="14" style="112" customWidth="1"/>
    <col min="5636" max="5636" width="10.59765625" style="112" customWidth="1"/>
    <col min="5637" max="5637" width="14.69921875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8.09765625" style="112" customWidth="1"/>
    <col min="5890" max="5890" width="33.3984375" style="112" customWidth="1"/>
    <col min="5891" max="5891" width="14" style="112" customWidth="1"/>
    <col min="5892" max="5892" width="10.59765625" style="112" customWidth="1"/>
    <col min="5893" max="5893" width="14.69921875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8.09765625" style="112" customWidth="1"/>
    <col min="6146" max="6146" width="33.3984375" style="112" customWidth="1"/>
    <col min="6147" max="6147" width="14" style="112" customWidth="1"/>
    <col min="6148" max="6148" width="10.59765625" style="112" customWidth="1"/>
    <col min="6149" max="6149" width="14.69921875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8.09765625" style="112" customWidth="1"/>
    <col min="6402" max="6402" width="33.3984375" style="112" customWidth="1"/>
    <col min="6403" max="6403" width="14" style="112" customWidth="1"/>
    <col min="6404" max="6404" width="10.59765625" style="112" customWidth="1"/>
    <col min="6405" max="6405" width="14.69921875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8.09765625" style="112" customWidth="1"/>
    <col min="6658" max="6658" width="33.3984375" style="112" customWidth="1"/>
    <col min="6659" max="6659" width="14" style="112" customWidth="1"/>
    <col min="6660" max="6660" width="10.59765625" style="112" customWidth="1"/>
    <col min="6661" max="6661" width="14.69921875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8.09765625" style="112" customWidth="1"/>
    <col min="6914" max="6914" width="33.3984375" style="112" customWidth="1"/>
    <col min="6915" max="6915" width="14" style="112" customWidth="1"/>
    <col min="6916" max="6916" width="10.59765625" style="112" customWidth="1"/>
    <col min="6917" max="6917" width="14.69921875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8.09765625" style="112" customWidth="1"/>
    <col min="7170" max="7170" width="33.3984375" style="112" customWidth="1"/>
    <col min="7171" max="7171" width="14" style="112" customWidth="1"/>
    <col min="7172" max="7172" width="10.59765625" style="112" customWidth="1"/>
    <col min="7173" max="7173" width="14.69921875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8.09765625" style="112" customWidth="1"/>
    <col min="7426" max="7426" width="33.3984375" style="112" customWidth="1"/>
    <col min="7427" max="7427" width="14" style="112" customWidth="1"/>
    <col min="7428" max="7428" width="10.59765625" style="112" customWidth="1"/>
    <col min="7429" max="7429" width="14.69921875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8.09765625" style="112" customWidth="1"/>
    <col min="7682" max="7682" width="33.3984375" style="112" customWidth="1"/>
    <col min="7683" max="7683" width="14" style="112" customWidth="1"/>
    <col min="7684" max="7684" width="10.59765625" style="112" customWidth="1"/>
    <col min="7685" max="7685" width="14.69921875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8.09765625" style="112" customWidth="1"/>
    <col min="7938" max="7938" width="33.3984375" style="112" customWidth="1"/>
    <col min="7939" max="7939" width="14" style="112" customWidth="1"/>
    <col min="7940" max="7940" width="10.59765625" style="112" customWidth="1"/>
    <col min="7941" max="7941" width="14.69921875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8.09765625" style="112" customWidth="1"/>
    <col min="8194" max="8194" width="33.3984375" style="112" customWidth="1"/>
    <col min="8195" max="8195" width="14" style="112" customWidth="1"/>
    <col min="8196" max="8196" width="10.59765625" style="112" customWidth="1"/>
    <col min="8197" max="8197" width="14.69921875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8.09765625" style="112" customWidth="1"/>
    <col min="8450" max="8450" width="33.3984375" style="112" customWidth="1"/>
    <col min="8451" max="8451" width="14" style="112" customWidth="1"/>
    <col min="8452" max="8452" width="10.59765625" style="112" customWidth="1"/>
    <col min="8453" max="8453" width="14.69921875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8.09765625" style="112" customWidth="1"/>
    <col min="8706" max="8706" width="33.3984375" style="112" customWidth="1"/>
    <col min="8707" max="8707" width="14" style="112" customWidth="1"/>
    <col min="8708" max="8708" width="10.59765625" style="112" customWidth="1"/>
    <col min="8709" max="8709" width="14.69921875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8.09765625" style="112" customWidth="1"/>
    <col min="8962" max="8962" width="33.3984375" style="112" customWidth="1"/>
    <col min="8963" max="8963" width="14" style="112" customWidth="1"/>
    <col min="8964" max="8964" width="10.59765625" style="112" customWidth="1"/>
    <col min="8965" max="8965" width="14.69921875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8.09765625" style="112" customWidth="1"/>
    <col min="9218" max="9218" width="33.3984375" style="112" customWidth="1"/>
    <col min="9219" max="9219" width="14" style="112" customWidth="1"/>
    <col min="9220" max="9220" width="10.59765625" style="112" customWidth="1"/>
    <col min="9221" max="9221" width="14.69921875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8.09765625" style="112" customWidth="1"/>
    <col min="9474" max="9474" width="33.3984375" style="112" customWidth="1"/>
    <col min="9475" max="9475" width="14" style="112" customWidth="1"/>
    <col min="9476" max="9476" width="10.59765625" style="112" customWidth="1"/>
    <col min="9477" max="9477" width="14.69921875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8.09765625" style="112" customWidth="1"/>
    <col min="9730" max="9730" width="33.3984375" style="112" customWidth="1"/>
    <col min="9731" max="9731" width="14" style="112" customWidth="1"/>
    <col min="9732" max="9732" width="10.59765625" style="112" customWidth="1"/>
    <col min="9733" max="9733" width="14.69921875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8.09765625" style="112" customWidth="1"/>
    <col min="9986" max="9986" width="33.3984375" style="112" customWidth="1"/>
    <col min="9987" max="9987" width="14" style="112" customWidth="1"/>
    <col min="9988" max="9988" width="10.59765625" style="112" customWidth="1"/>
    <col min="9989" max="9989" width="14.69921875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8.09765625" style="112" customWidth="1"/>
    <col min="10242" max="10242" width="33.3984375" style="112" customWidth="1"/>
    <col min="10243" max="10243" width="14" style="112" customWidth="1"/>
    <col min="10244" max="10244" width="10.59765625" style="112" customWidth="1"/>
    <col min="10245" max="10245" width="14.69921875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8.09765625" style="112" customWidth="1"/>
    <col min="10498" max="10498" width="33.3984375" style="112" customWidth="1"/>
    <col min="10499" max="10499" width="14" style="112" customWidth="1"/>
    <col min="10500" max="10500" width="10.59765625" style="112" customWidth="1"/>
    <col min="10501" max="10501" width="14.69921875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8.09765625" style="112" customWidth="1"/>
    <col min="10754" max="10754" width="33.3984375" style="112" customWidth="1"/>
    <col min="10755" max="10755" width="14" style="112" customWidth="1"/>
    <col min="10756" max="10756" width="10.59765625" style="112" customWidth="1"/>
    <col min="10757" max="10757" width="14.69921875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8.09765625" style="112" customWidth="1"/>
    <col min="11010" max="11010" width="33.3984375" style="112" customWidth="1"/>
    <col min="11011" max="11011" width="14" style="112" customWidth="1"/>
    <col min="11012" max="11012" width="10.59765625" style="112" customWidth="1"/>
    <col min="11013" max="11013" width="14.69921875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8.09765625" style="112" customWidth="1"/>
    <col min="11266" max="11266" width="33.3984375" style="112" customWidth="1"/>
    <col min="11267" max="11267" width="14" style="112" customWidth="1"/>
    <col min="11268" max="11268" width="10.59765625" style="112" customWidth="1"/>
    <col min="11269" max="11269" width="14.69921875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8.09765625" style="112" customWidth="1"/>
    <col min="11522" max="11522" width="33.3984375" style="112" customWidth="1"/>
    <col min="11523" max="11523" width="14" style="112" customWidth="1"/>
    <col min="11524" max="11524" width="10.59765625" style="112" customWidth="1"/>
    <col min="11525" max="11525" width="14.69921875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8.09765625" style="112" customWidth="1"/>
    <col min="11778" max="11778" width="33.3984375" style="112" customWidth="1"/>
    <col min="11779" max="11779" width="14" style="112" customWidth="1"/>
    <col min="11780" max="11780" width="10.59765625" style="112" customWidth="1"/>
    <col min="11781" max="11781" width="14.69921875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8.09765625" style="112" customWidth="1"/>
    <col min="12034" max="12034" width="33.3984375" style="112" customWidth="1"/>
    <col min="12035" max="12035" width="14" style="112" customWidth="1"/>
    <col min="12036" max="12036" width="10.59765625" style="112" customWidth="1"/>
    <col min="12037" max="12037" width="14.69921875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8.09765625" style="112" customWidth="1"/>
    <col min="12290" max="12290" width="33.3984375" style="112" customWidth="1"/>
    <col min="12291" max="12291" width="14" style="112" customWidth="1"/>
    <col min="12292" max="12292" width="10.59765625" style="112" customWidth="1"/>
    <col min="12293" max="12293" width="14.69921875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8.09765625" style="112" customWidth="1"/>
    <col min="12546" max="12546" width="33.3984375" style="112" customWidth="1"/>
    <col min="12547" max="12547" width="14" style="112" customWidth="1"/>
    <col min="12548" max="12548" width="10.59765625" style="112" customWidth="1"/>
    <col min="12549" max="12549" width="14.69921875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8.09765625" style="112" customWidth="1"/>
    <col min="12802" max="12802" width="33.3984375" style="112" customWidth="1"/>
    <col min="12803" max="12803" width="14" style="112" customWidth="1"/>
    <col min="12804" max="12804" width="10.59765625" style="112" customWidth="1"/>
    <col min="12805" max="12805" width="14.69921875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8.09765625" style="112" customWidth="1"/>
    <col min="13058" max="13058" width="33.3984375" style="112" customWidth="1"/>
    <col min="13059" max="13059" width="14" style="112" customWidth="1"/>
    <col min="13060" max="13060" width="10.59765625" style="112" customWidth="1"/>
    <col min="13061" max="13061" width="14.69921875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8.09765625" style="112" customWidth="1"/>
    <col min="13314" max="13314" width="33.3984375" style="112" customWidth="1"/>
    <col min="13315" max="13315" width="14" style="112" customWidth="1"/>
    <col min="13316" max="13316" width="10.59765625" style="112" customWidth="1"/>
    <col min="13317" max="13317" width="14.69921875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8.09765625" style="112" customWidth="1"/>
    <col min="13570" max="13570" width="33.3984375" style="112" customWidth="1"/>
    <col min="13571" max="13571" width="14" style="112" customWidth="1"/>
    <col min="13572" max="13572" width="10.59765625" style="112" customWidth="1"/>
    <col min="13573" max="13573" width="14.69921875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8.09765625" style="112" customWidth="1"/>
    <col min="13826" max="13826" width="33.3984375" style="112" customWidth="1"/>
    <col min="13827" max="13827" width="14" style="112" customWidth="1"/>
    <col min="13828" max="13828" width="10.59765625" style="112" customWidth="1"/>
    <col min="13829" max="13829" width="14.69921875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8.09765625" style="112" customWidth="1"/>
    <col min="14082" max="14082" width="33.3984375" style="112" customWidth="1"/>
    <col min="14083" max="14083" width="14" style="112" customWidth="1"/>
    <col min="14084" max="14084" width="10.59765625" style="112" customWidth="1"/>
    <col min="14085" max="14085" width="14.69921875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8.09765625" style="112" customWidth="1"/>
    <col min="14338" max="14338" width="33.3984375" style="112" customWidth="1"/>
    <col min="14339" max="14339" width="14" style="112" customWidth="1"/>
    <col min="14340" max="14340" width="10.59765625" style="112" customWidth="1"/>
    <col min="14341" max="14341" width="14.69921875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8.09765625" style="112" customWidth="1"/>
    <col min="14594" max="14594" width="33.3984375" style="112" customWidth="1"/>
    <col min="14595" max="14595" width="14" style="112" customWidth="1"/>
    <col min="14596" max="14596" width="10.59765625" style="112" customWidth="1"/>
    <col min="14597" max="14597" width="14.69921875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8.09765625" style="112" customWidth="1"/>
    <col min="14850" max="14850" width="33.3984375" style="112" customWidth="1"/>
    <col min="14851" max="14851" width="14" style="112" customWidth="1"/>
    <col min="14852" max="14852" width="10.59765625" style="112" customWidth="1"/>
    <col min="14853" max="14853" width="14.69921875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8.09765625" style="112" customWidth="1"/>
    <col min="15106" max="15106" width="33.3984375" style="112" customWidth="1"/>
    <col min="15107" max="15107" width="14" style="112" customWidth="1"/>
    <col min="15108" max="15108" width="10.59765625" style="112" customWidth="1"/>
    <col min="15109" max="15109" width="14.69921875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8.09765625" style="112" customWidth="1"/>
    <col min="15362" max="15362" width="33.3984375" style="112" customWidth="1"/>
    <col min="15363" max="15363" width="14" style="112" customWidth="1"/>
    <col min="15364" max="15364" width="10.59765625" style="112" customWidth="1"/>
    <col min="15365" max="15365" width="14.69921875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8.09765625" style="112" customWidth="1"/>
    <col min="15618" max="15618" width="33.3984375" style="112" customWidth="1"/>
    <col min="15619" max="15619" width="14" style="112" customWidth="1"/>
    <col min="15620" max="15620" width="10.59765625" style="112" customWidth="1"/>
    <col min="15621" max="15621" width="14.69921875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8.09765625" style="112" customWidth="1"/>
    <col min="15874" max="15874" width="33.3984375" style="112" customWidth="1"/>
    <col min="15875" max="15875" width="14" style="112" customWidth="1"/>
    <col min="15876" max="15876" width="10.59765625" style="112" customWidth="1"/>
    <col min="15877" max="15877" width="14.69921875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8.09765625" style="112" customWidth="1"/>
    <col min="16130" max="16130" width="33.3984375" style="112" customWidth="1"/>
    <col min="16131" max="16131" width="14" style="112" customWidth="1"/>
    <col min="16132" max="16132" width="10.59765625" style="112" customWidth="1"/>
    <col min="16133" max="16133" width="14.69921875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43709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426" t="s">
        <v>6</v>
      </c>
      <c r="B6" s="112" t="s">
        <v>1614</v>
      </c>
      <c r="C6" s="120">
        <v>46.09</v>
      </c>
      <c r="D6" s="120">
        <v>9.2200000000000006</v>
      </c>
      <c r="E6" s="120">
        <v>55.31</v>
      </c>
      <c r="F6" s="115" t="s">
        <v>5</v>
      </c>
      <c r="G6" s="244"/>
    </row>
    <row r="7" spans="1:8" ht="15" customHeight="1" x14ac:dyDescent="0.25">
      <c r="A7" s="426" t="s">
        <v>6</v>
      </c>
      <c r="B7" s="112" t="s">
        <v>1614</v>
      </c>
      <c r="C7" s="120">
        <v>25.57</v>
      </c>
      <c r="D7" s="120">
        <v>5.1100000000000003</v>
      </c>
      <c r="E7" s="120">
        <v>30.68</v>
      </c>
      <c r="F7" s="115" t="s">
        <v>5</v>
      </c>
      <c r="G7" s="244"/>
    </row>
    <row r="8" spans="1:8" ht="15" customHeight="1" x14ac:dyDescent="0.25">
      <c r="A8" s="426" t="s">
        <v>1827</v>
      </c>
      <c r="B8" s="112" t="s">
        <v>1828</v>
      </c>
      <c r="C8" s="120">
        <v>262.77999999999997</v>
      </c>
      <c r="D8" s="120">
        <v>52.55</v>
      </c>
      <c r="E8" s="120">
        <v>315.33</v>
      </c>
      <c r="F8" s="115" t="s">
        <v>5</v>
      </c>
      <c r="G8" s="244"/>
    </row>
    <row r="9" spans="1:8" ht="15" customHeight="1" x14ac:dyDescent="0.25">
      <c r="A9" s="426" t="s">
        <v>130</v>
      </c>
      <c r="B9" s="112" t="s">
        <v>1829</v>
      </c>
      <c r="C9" s="120">
        <v>48.47</v>
      </c>
      <c r="D9" s="120">
        <v>9.69</v>
      </c>
      <c r="E9" s="120">
        <v>58.16</v>
      </c>
      <c r="F9" s="115">
        <v>109018</v>
      </c>
      <c r="G9" s="244"/>
    </row>
    <row r="10" spans="1:8" ht="15" customHeight="1" x14ac:dyDescent="0.25">
      <c r="A10" s="426" t="s">
        <v>8</v>
      </c>
      <c r="B10" s="112" t="s">
        <v>1432</v>
      </c>
      <c r="C10" s="120">
        <v>18</v>
      </c>
      <c r="D10" s="120">
        <v>3.6</v>
      </c>
      <c r="E10" s="120">
        <v>21.6</v>
      </c>
      <c r="F10" s="115" t="s">
        <v>5</v>
      </c>
      <c r="G10" s="244"/>
    </row>
    <row r="11" spans="1:8" ht="15" customHeight="1" x14ac:dyDescent="0.25">
      <c r="C11" s="410">
        <f>SUM(C5:C10)</f>
        <v>1014.9100000000001</v>
      </c>
      <c r="D11" s="410">
        <f>SUM(D5:D10)</f>
        <v>80.169999999999987</v>
      </c>
      <c r="E11" s="410">
        <f>SUM(E5:E10)</f>
        <v>1095.08</v>
      </c>
      <c r="H11" s="112" t="s">
        <v>10</v>
      </c>
    </row>
    <row r="12" spans="1:8" ht="15" customHeight="1" x14ac:dyDescent="0.25">
      <c r="C12" s="411"/>
      <c r="D12" s="411"/>
      <c r="E12" s="411"/>
    </row>
    <row r="13" spans="1:8" ht="15" customHeight="1" x14ac:dyDescent="0.3">
      <c r="A13" s="425" t="s">
        <v>874</v>
      </c>
      <c r="C13" s="412"/>
      <c r="D13" s="412"/>
      <c r="E13" s="412"/>
    </row>
    <row r="14" spans="1:8" ht="15" customHeight="1" x14ac:dyDescent="0.25">
      <c r="A14" s="426" t="s">
        <v>12</v>
      </c>
      <c r="B14" s="112" t="s">
        <v>13</v>
      </c>
      <c r="C14" s="120">
        <v>8.31</v>
      </c>
      <c r="D14" s="120"/>
      <c r="E14" s="120">
        <v>8.31</v>
      </c>
      <c r="F14" s="115" t="s">
        <v>5</v>
      </c>
    </row>
    <row r="15" spans="1:8" ht="15" customHeight="1" x14ac:dyDescent="0.25">
      <c r="A15" s="426" t="s">
        <v>16</v>
      </c>
      <c r="B15" s="112" t="s">
        <v>17</v>
      </c>
      <c r="C15" s="120">
        <v>22.44</v>
      </c>
      <c r="D15" s="120">
        <v>4.49</v>
      </c>
      <c r="E15" s="120">
        <v>26.93</v>
      </c>
      <c r="F15" s="115">
        <v>109019</v>
      </c>
      <c r="G15" s="244"/>
    </row>
    <row r="16" spans="1:8" ht="15" customHeight="1" x14ac:dyDescent="0.25">
      <c r="A16" s="112" t="s">
        <v>18</v>
      </c>
      <c r="B16" s="112" t="s">
        <v>19</v>
      </c>
      <c r="C16" s="120">
        <v>91.44</v>
      </c>
      <c r="D16" s="120">
        <v>18.28</v>
      </c>
      <c r="E16" s="120">
        <v>109.72</v>
      </c>
      <c r="F16" s="124" t="s">
        <v>5</v>
      </c>
    </row>
    <row r="17" spans="1:7" ht="15" customHeight="1" x14ac:dyDescent="0.25">
      <c r="A17" s="112" t="s">
        <v>14</v>
      </c>
      <c r="B17" s="112" t="s">
        <v>106</v>
      </c>
      <c r="C17" s="120">
        <v>24.6</v>
      </c>
      <c r="D17" s="120">
        <v>4.92</v>
      </c>
      <c r="E17" s="120">
        <v>29.52</v>
      </c>
      <c r="F17" s="124">
        <v>109020</v>
      </c>
    </row>
    <row r="18" spans="1:7" ht="15" customHeight="1" x14ac:dyDescent="0.25">
      <c r="A18" s="112" t="s">
        <v>70</v>
      </c>
      <c r="B18" s="112" t="s">
        <v>1800</v>
      </c>
      <c r="C18" s="120">
        <v>80.83</v>
      </c>
      <c r="D18" s="120">
        <v>16.170000000000002</v>
      </c>
      <c r="E18" s="120">
        <v>97</v>
      </c>
      <c r="F18" s="124">
        <v>109021</v>
      </c>
    </row>
    <row r="19" spans="1:7" ht="15" customHeight="1" x14ac:dyDescent="0.25">
      <c r="A19" s="112" t="s">
        <v>660</v>
      </c>
      <c r="B19" s="112" t="s">
        <v>1830</v>
      </c>
      <c r="C19" s="120">
        <v>35.96</v>
      </c>
      <c r="D19" s="120">
        <v>7.19</v>
      </c>
      <c r="E19" s="120">
        <v>43.15</v>
      </c>
      <c r="F19" s="124">
        <v>109018</v>
      </c>
    </row>
    <row r="20" spans="1:7" ht="15" customHeight="1" x14ac:dyDescent="0.25">
      <c r="A20" s="112" t="s">
        <v>660</v>
      </c>
      <c r="B20" s="112" t="s">
        <v>1830</v>
      </c>
      <c r="C20" s="120">
        <v>38.22</v>
      </c>
      <c r="D20" s="120">
        <v>7.64</v>
      </c>
      <c r="E20" s="120">
        <v>45.86</v>
      </c>
      <c r="F20" s="124">
        <v>109018</v>
      </c>
    </row>
    <row r="21" spans="1:7" ht="15" customHeight="1" x14ac:dyDescent="0.25">
      <c r="A21" s="112" t="s">
        <v>660</v>
      </c>
      <c r="B21" s="112" t="s">
        <v>1830</v>
      </c>
      <c r="C21" s="120">
        <v>28.85</v>
      </c>
      <c r="D21" s="120">
        <v>5.77</v>
      </c>
      <c r="E21" s="120">
        <v>34.619999999999997</v>
      </c>
      <c r="F21" s="124">
        <v>109018</v>
      </c>
    </row>
    <row r="22" spans="1:7" ht="15" customHeight="1" x14ac:dyDescent="0.25">
      <c r="A22" s="112" t="s">
        <v>660</v>
      </c>
      <c r="B22" s="112" t="s">
        <v>1830</v>
      </c>
      <c r="C22" s="120">
        <v>15.1</v>
      </c>
      <c r="D22" s="120">
        <v>3.02</v>
      </c>
      <c r="E22" s="120">
        <v>18.12</v>
      </c>
      <c r="F22" s="124">
        <v>109018</v>
      </c>
    </row>
    <row r="23" spans="1:7" ht="15" customHeight="1" x14ac:dyDescent="0.25">
      <c r="A23" s="112" t="s">
        <v>153</v>
      </c>
      <c r="B23" s="112" t="s">
        <v>1831</v>
      </c>
      <c r="C23" s="120">
        <v>49.99</v>
      </c>
      <c r="D23" s="120">
        <v>10</v>
      </c>
      <c r="E23" s="120">
        <v>59.99</v>
      </c>
      <c r="F23" s="124" t="s">
        <v>52</v>
      </c>
    </row>
    <row r="24" spans="1:7" ht="15" customHeight="1" x14ac:dyDescent="0.25">
      <c r="A24" s="112" t="s">
        <v>127</v>
      </c>
      <c r="B24" s="112" t="s">
        <v>106</v>
      </c>
      <c r="C24" s="120">
        <v>34.53</v>
      </c>
      <c r="D24" s="120">
        <v>6.9</v>
      </c>
      <c r="E24" s="120">
        <v>41.43</v>
      </c>
      <c r="F24" s="124">
        <v>109022</v>
      </c>
    </row>
    <row r="25" spans="1:7" ht="15" customHeight="1" x14ac:dyDescent="0.25">
      <c r="A25" s="112" t="s">
        <v>1832</v>
      </c>
      <c r="B25" s="112" t="s">
        <v>1833</v>
      </c>
      <c r="C25" s="120">
        <v>1300</v>
      </c>
      <c r="D25" s="120">
        <v>260</v>
      </c>
      <c r="E25" s="120">
        <v>1560</v>
      </c>
      <c r="F25" s="124">
        <v>109023</v>
      </c>
    </row>
    <row r="26" spans="1:7" ht="15" customHeight="1" x14ac:dyDescent="0.25">
      <c r="A26" s="112" t="s">
        <v>8</v>
      </c>
      <c r="B26" s="112" t="s">
        <v>1834</v>
      </c>
      <c r="C26" s="120">
        <v>62.18</v>
      </c>
      <c r="D26" s="120">
        <v>12.43</v>
      </c>
      <c r="E26" s="120">
        <v>74.61</v>
      </c>
      <c r="F26" s="124" t="s">
        <v>5</v>
      </c>
      <c r="G26" s="244"/>
    </row>
    <row r="27" spans="1:7" ht="15" customHeight="1" x14ac:dyDescent="0.25">
      <c r="C27" s="410">
        <f>SUM(C14:C26)</f>
        <v>1792.45</v>
      </c>
      <c r="D27" s="410">
        <f>SUM(D14:D26)</f>
        <v>356.81</v>
      </c>
      <c r="E27" s="410">
        <f>SUM(E14:E26)</f>
        <v>2149.2600000000002</v>
      </c>
    </row>
    <row r="28" spans="1:7" ht="15" customHeight="1" x14ac:dyDescent="0.25">
      <c r="C28" s="411"/>
      <c r="D28" s="411"/>
      <c r="E28" s="411"/>
    </row>
    <row r="29" spans="1:7" ht="15" customHeight="1" x14ac:dyDescent="0.3">
      <c r="A29" s="425" t="s">
        <v>876</v>
      </c>
      <c r="C29" s="412"/>
      <c r="D29" s="412"/>
      <c r="E29" s="412"/>
    </row>
    <row r="30" spans="1:7" ht="15" customHeight="1" x14ac:dyDescent="0.25">
      <c r="A30" s="426" t="s">
        <v>3</v>
      </c>
      <c r="B30" s="112" t="s">
        <v>4</v>
      </c>
      <c r="C30" s="412">
        <v>466</v>
      </c>
      <c r="D30" s="412"/>
      <c r="E30" s="412">
        <v>466</v>
      </c>
      <c r="F30" s="115" t="s">
        <v>5</v>
      </c>
    </row>
    <row r="31" spans="1:7" ht="15" customHeight="1" x14ac:dyDescent="0.25">
      <c r="A31" s="426" t="s">
        <v>6</v>
      </c>
      <c r="B31" s="112" t="s">
        <v>1614</v>
      </c>
      <c r="C31" s="120">
        <v>79.010000000000005</v>
      </c>
      <c r="D31" s="120">
        <v>15.8</v>
      </c>
      <c r="E31" s="120">
        <v>94.81</v>
      </c>
      <c r="F31" s="115" t="s">
        <v>5</v>
      </c>
      <c r="G31" s="244"/>
    </row>
    <row r="32" spans="1:7" ht="15" customHeight="1" x14ac:dyDescent="0.25">
      <c r="A32" s="426" t="s">
        <v>881</v>
      </c>
      <c r="B32" s="112" t="s">
        <v>1536</v>
      </c>
      <c r="C32" s="120">
        <v>15</v>
      </c>
      <c r="D32" s="120">
        <v>3</v>
      </c>
      <c r="E32" s="120">
        <v>18</v>
      </c>
      <c r="F32" s="115" t="s">
        <v>5</v>
      </c>
      <c r="G32" s="244"/>
    </row>
    <row r="33" spans="1:7" ht="15" customHeight="1" x14ac:dyDescent="0.25">
      <c r="A33" s="426" t="s">
        <v>111</v>
      </c>
      <c r="B33" s="112" t="s">
        <v>1835</v>
      </c>
      <c r="C33" s="120">
        <v>1875</v>
      </c>
      <c r="D33" s="120"/>
      <c r="E33" s="120">
        <v>1875</v>
      </c>
      <c r="F33" s="115" t="s">
        <v>113</v>
      </c>
      <c r="G33" s="244"/>
    </row>
    <row r="34" spans="1:7" ht="15" customHeight="1" x14ac:dyDescent="0.25">
      <c r="A34" s="426" t="s">
        <v>14</v>
      </c>
      <c r="B34" s="112" t="s">
        <v>1836</v>
      </c>
      <c r="C34" s="120">
        <v>26.87</v>
      </c>
      <c r="D34" s="120">
        <v>5.37</v>
      </c>
      <c r="E34" s="120">
        <v>32.24</v>
      </c>
      <c r="F34" s="115">
        <v>109020</v>
      </c>
      <c r="G34" s="244"/>
    </row>
    <row r="35" spans="1:7" ht="15" customHeight="1" x14ac:dyDescent="0.25">
      <c r="A35" s="426" t="s">
        <v>1837</v>
      </c>
      <c r="B35" s="112" t="s">
        <v>1838</v>
      </c>
      <c r="C35" s="120">
        <v>24.13</v>
      </c>
      <c r="D35" s="120">
        <v>4.82</v>
      </c>
      <c r="E35" s="120">
        <v>28.95</v>
      </c>
      <c r="F35" s="115" t="s">
        <v>52</v>
      </c>
      <c r="G35" s="244"/>
    </row>
    <row r="36" spans="1:7" ht="15" customHeight="1" x14ac:dyDescent="0.25">
      <c r="A36" s="426" t="s">
        <v>1839</v>
      </c>
      <c r="B36" s="112" t="s">
        <v>1840</v>
      </c>
      <c r="C36" s="120">
        <v>94.41</v>
      </c>
      <c r="D36" s="120">
        <v>18.88</v>
      </c>
      <c r="E36" s="120">
        <v>113.29</v>
      </c>
      <c r="F36" s="115">
        <v>109024</v>
      </c>
      <c r="G36" s="244"/>
    </row>
    <row r="37" spans="1:7" ht="15" customHeight="1" x14ac:dyDescent="0.25">
      <c r="A37" s="413" t="s">
        <v>681</v>
      </c>
      <c r="B37" s="112" t="s">
        <v>1841</v>
      </c>
      <c r="C37" s="120">
        <v>48.32</v>
      </c>
      <c r="D37" s="120">
        <v>2.42</v>
      </c>
      <c r="E37" s="120">
        <v>50.74</v>
      </c>
      <c r="F37" s="115">
        <v>109025</v>
      </c>
      <c r="G37" s="244"/>
    </row>
    <row r="38" spans="1:7" s="127" customFormat="1" ht="15" customHeight="1" x14ac:dyDescent="0.3">
      <c r="B38" s="128"/>
      <c r="C38" s="410">
        <f>SUM(C30:C37)</f>
        <v>2628.7400000000002</v>
      </c>
      <c r="D38" s="410">
        <f>SUM(D30:D37)</f>
        <v>50.290000000000006</v>
      </c>
      <c r="E38" s="410">
        <f>SUM(E30:E37)</f>
        <v>2679.0299999999993</v>
      </c>
      <c r="F38" s="126"/>
      <c r="G38" s="248"/>
    </row>
    <row r="39" spans="1:7" s="127" customFormat="1" ht="15" customHeight="1" x14ac:dyDescent="0.3">
      <c r="B39" s="128"/>
      <c r="C39" s="411"/>
      <c r="D39" s="411"/>
      <c r="E39" s="411"/>
      <c r="F39" s="126"/>
      <c r="G39" s="248"/>
    </row>
    <row r="40" spans="1:7" ht="15" customHeight="1" x14ac:dyDescent="0.3">
      <c r="A40" s="425" t="s">
        <v>887</v>
      </c>
      <c r="C40" s="412"/>
      <c r="D40" s="412"/>
      <c r="E40" s="412"/>
    </row>
    <row r="41" spans="1:7" ht="15" customHeight="1" x14ac:dyDescent="0.25">
      <c r="A41" s="426" t="s">
        <v>3</v>
      </c>
      <c r="B41" s="112" t="s">
        <v>4</v>
      </c>
      <c r="C41" s="412">
        <v>191</v>
      </c>
      <c r="D41" s="412"/>
      <c r="E41" s="412">
        <v>191</v>
      </c>
      <c r="F41" s="115" t="s">
        <v>5</v>
      </c>
    </row>
    <row r="42" spans="1:7" ht="15" customHeight="1" x14ac:dyDescent="0.25">
      <c r="A42" s="426" t="s">
        <v>37</v>
      </c>
      <c r="B42" s="112" t="s">
        <v>1842</v>
      </c>
      <c r="C42" s="120">
        <v>47.56</v>
      </c>
      <c r="D42" s="120">
        <v>2.4300000000000002</v>
      </c>
      <c r="E42" s="120">
        <v>49.99</v>
      </c>
      <c r="F42" s="115">
        <v>109025</v>
      </c>
      <c r="G42" s="244"/>
    </row>
    <row r="43" spans="1:7" ht="15" customHeight="1" x14ac:dyDescent="0.25">
      <c r="A43" s="426" t="s">
        <v>42</v>
      </c>
      <c r="B43" s="112" t="s">
        <v>1843</v>
      </c>
      <c r="C43" s="120">
        <v>48.96</v>
      </c>
      <c r="D43" s="120"/>
      <c r="E43" s="120">
        <v>48.96</v>
      </c>
      <c r="F43" s="115" t="s">
        <v>5</v>
      </c>
      <c r="G43" s="244"/>
    </row>
    <row r="44" spans="1:7" ht="15" customHeight="1" x14ac:dyDescent="0.25">
      <c r="A44" s="426" t="s">
        <v>44</v>
      </c>
      <c r="B44" s="112" t="s">
        <v>1614</v>
      </c>
      <c r="C44" s="120">
        <v>93.82</v>
      </c>
      <c r="D44" s="120">
        <v>18.760000000000002</v>
      </c>
      <c r="E44" s="120">
        <v>112.58</v>
      </c>
      <c r="F44" s="133" t="s">
        <v>5</v>
      </c>
      <c r="G44" s="244"/>
    </row>
    <row r="45" spans="1:7" ht="15" customHeight="1" x14ac:dyDescent="0.25">
      <c r="A45" s="426" t="s">
        <v>835</v>
      </c>
      <c r="B45" s="112" t="s">
        <v>1504</v>
      </c>
      <c r="C45" s="120">
        <v>35</v>
      </c>
      <c r="D45" s="120">
        <v>7</v>
      </c>
      <c r="E45" s="120">
        <v>42</v>
      </c>
      <c r="F45" s="133">
        <v>109026</v>
      </c>
      <c r="G45" s="414"/>
    </row>
    <row r="46" spans="1:7" ht="15" customHeight="1" x14ac:dyDescent="0.25">
      <c r="A46" s="129"/>
      <c r="B46" s="127"/>
      <c r="C46" s="410">
        <f>SUM(C41:C45)</f>
        <v>416.34</v>
      </c>
      <c r="D46" s="410">
        <f>SUM(D41:D45)</f>
        <v>28.19</v>
      </c>
      <c r="E46" s="410">
        <f>SUM(E41:E45)</f>
        <v>444.53</v>
      </c>
    </row>
    <row r="47" spans="1:7" ht="15" customHeight="1" x14ac:dyDescent="0.25">
      <c r="A47" s="129"/>
      <c r="B47" s="127"/>
      <c r="C47" s="411"/>
      <c r="D47" s="411"/>
      <c r="E47" s="411"/>
    </row>
    <row r="48" spans="1:7" ht="15" customHeight="1" x14ac:dyDescent="0.3">
      <c r="A48" s="425" t="s">
        <v>1175</v>
      </c>
      <c r="C48" s="411"/>
      <c r="D48" s="411"/>
      <c r="E48" s="411"/>
    </row>
    <row r="49" spans="1:7" ht="15" customHeight="1" x14ac:dyDescent="0.25">
      <c r="A49" s="426" t="s">
        <v>1679</v>
      </c>
      <c r="B49" s="252" t="s">
        <v>1536</v>
      </c>
      <c r="C49" s="411">
        <v>8</v>
      </c>
      <c r="D49" s="411"/>
      <c r="E49" s="411">
        <v>8</v>
      </c>
      <c r="F49" s="115" t="s">
        <v>5</v>
      </c>
    </row>
    <row r="50" spans="1:7" ht="15" customHeight="1" x14ac:dyDescent="0.25">
      <c r="A50" s="426" t="s">
        <v>1710</v>
      </c>
      <c r="B50" s="252" t="s">
        <v>1711</v>
      </c>
      <c r="C50" s="411">
        <v>162.68</v>
      </c>
      <c r="D50" s="411"/>
      <c r="E50" s="411">
        <v>162.68</v>
      </c>
      <c r="F50" s="115">
        <v>109027</v>
      </c>
    </row>
    <row r="51" spans="1:7" ht="15" customHeight="1" x14ac:dyDescent="0.25">
      <c r="A51" s="426" t="s">
        <v>1710</v>
      </c>
      <c r="B51" s="252" t="s">
        <v>1711</v>
      </c>
      <c r="C51" s="411">
        <v>60.12</v>
      </c>
      <c r="D51" s="411"/>
      <c r="E51" s="411">
        <v>60.12</v>
      </c>
      <c r="F51" s="115">
        <v>109028</v>
      </c>
    </row>
    <row r="52" spans="1:7" ht="15" customHeight="1" x14ac:dyDescent="0.25">
      <c r="A52" s="426" t="s">
        <v>1710</v>
      </c>
      <c r="B52" s="252" t="s">
        <v>1711</v>
      </c>
      <c r="C52" s="411">
        <v>125.76</v>
      </c>
      <c r="D52" s="411"/>
      <c r="E52" s="411">
        <v>125.76</v>
      </c>
      <c r="F52" s="115">
        <v>109029</v>
      </c>
    </row>
    <row r="53" spans="1:7" ht="15" customHeight="1" x14ac:dyDescent="0.25">
      <c r="A53" s="426" t="s">
        <v>1710</v>
      </c>
      <c r="B53" s="252" t="s">
        <v>1711</v>
      </c>
      <c r="C53" s="411">
        <v>62.36</v>
      </c>
      <c r="D53" s="411"/>
      <c r="E53" s="411">
        <v>62.36</v>
      </c>
      <c r="F53" s="115">
        <v>109030</v>
      </c>
    </row>
    <row r="54" spans="1:7" ht="15" customHeight="1" x14ac:dyDescent="0.25">
      <c r="A54" s="426" t="s">
        <v>1689</v>
      </c>
      <c r="B54" s="252" t="s">
        <v>1711</v>
      </c>
      <c r="C54" s="411">
        <v>170.16</v>
      </c>
      <c r="D54" s="411"/>
      <c r="E54" s="411">
        <v>170.16</v>
      </c>
      <c r="F54" s="115">
        <v>109031</v>
      </c>
    </row>
    <row r="55" spans="1:7" ht="15" customHeight="1" x14ac:dyDescent="0.25">
      <c r="C55" s="410">
        <f>SUM(C49:C54)</f>
        <v>589.08000000000004</v>
      </c>
      <c r="D55" s="410">
        <f>SUM(D49:D54)</f>
        <v>0</v>
      </c>
      <c r="E55" s="410">
        <f>SUM(E49:E54)</f>
        <v>589.08000000000004</v>
      </c>
    </row>
    <row r="56" spans="1:7" ht="15" customHeight="1" x14ac:dyDescent="0.25"/>
    <row r="57" spans="1:7" ht="15" customHeight="1" x14ac:dyDescent="0.3">
      <c r="A57" s="425" t="s">
        <v>1183</v>
      </c>
      <c r="B57" s="426"/>
      <c r="C57" s="412"/>
      <c r="D57" s="412"/>
      <c r="E57" s="412"/>
    </row>
    <row r="58" spans="1:7" ht="15" customHeight="1" x14ac:dyDescent="0.25">
      <c r="A58" s="426" t="s">
        <v>3</v>
      </c>
      <c r="B58" s="426" t="s">
        <v>4</v>
      </c>
      <c r="C58" s="412">
        <v>552</v>
      </c>
      <c r="D58" s="412"/>
      <c r="E58" s="412">
        <v>552</v>
      </c>
      <c r="F58" s="115" t="s">
        <v>5</v>
      </c>
    </row>
    <row r="59" spans="1:7" x14ac:dyDescent="0.25">
      <c r="A59" s="426" t="s">
        <v>6</v>
      </c>
      <c r="B59" s="112" t="s">
        <v>1638</v>
      </c>
      <c r="C59" s="120">
        <v>46.1</v>
      </c>
      <c r="D59" s="120">
        <v>9.2200000000000006</v>
      </c>
      <c r="E59" s="120">
        <v>55.32</v>
      </c>
      <c r="F59" s="115" t="s">
        <v>5</v>
      </c>
      <c r="G59" s="244"/>
    </row>
    <row r="60" spans="1:7" ht="15" customHeight="1" x14ac:dyDescent="0.25">
      <c r="A60" s="426" t="s">
        <v>6</v>
      </c>
      <c r="B60" s="112" t="s">
        <v>1638</v>
      </c>
      <c r="C60" s="120">
        <v>25.57</v>
      </c>
      <c r="D60" s="120">
        <v>5.12</v>
      </c>
      <c r="E60" s="120">
        <v>30.69</v>
      </c>
      <c r="F60" s="115" t="s">
        <v>5</v>
      </c>
      <c r="G60" s="244"/>
    </row>
    <row r="61" spans="1:7" ht="15" customHeight="1" x14ac:dyDescent="0.25">
      <c r="A61" s="426" t="s">
        <v>40</v>
      </c>
      <c r="B61" s="426" t="s">
        <v>1844</v>
      </c>
      <c r="C61" s="120">
        <v>410</v>
      </c>
      <c r="D61" s="120">
        <v>82</v>
      </c>
      <c r="E61" s="120">
        <v>492</v>
      </c>
      <c r="F61" s="115">
        <v>109032</v>
      </c>
    </row>
    <row r="62" spans="1:7" ht="15" customHeight="1" x14ac:dyDescent="0.25">
      <c r="C62" s="410">
        <f>SUM(C58:C61)</f>
        <v>1033.67</v>
      </c>
      <c r="D62" s="410">
        <f>SUM(D58:D61)</f>
        <v>96.34</v>
      </c>
      <c r="E62" s="410">
        <f>SUM(E58:E61)</f>
        <v>1130.0100000000002</v>
      </c>
    </row>
    <row r="63" spans="1:7" ht="15" customHeight="1" x14ac:dyDescent="0.25">
      <c r="C63" s="411"/>
      <c r="D63" s="411"/>
      <c r="E63" s="411"/>
    </row>
    <row r="64" spans="1:7" ht="15" customHeight="1" x14ac:dyDescent="0.3">
      <c r="A64" s="425" t="s">
        <v>888</v>
      </c>
      <c r="C64" s="412"/>
      <c r="D64" s="412"/>
      <c r="E64" s="412"/>
    </row>
    <row r="65" spans="1:7" ht="15" customHeight="1" x14ac:dyDescent="0.25">
      <c r="A65" s="426" t="s">
        <v>3</v>
      </c>
      <c r="B65" s="112" t="s">
        <v>4</v>
      </c>
      <c r="C65" s="412">
        <v>300</v>
      </c>
      <c r="D65" s="412"/>
      <c r="E65" s="412">
        <v>300</v>
      </c>
      <c r="F65" s="115" t="s">
        <v>5</v>
      </c>
    </row>
    <row r="66" spans="1:7" ht="15" customHeight="1" x14ac:dyDescent="0.25">
      <c r="A66" s="426" t="s">
        <v>3</v>
      </c>
      <c r="B66" s="112" t="s">
        <v>4</v>
      </c>
      <c r="C66" s="412">
        <v>196</v>
      </c>
      <c r="D66" s="412"/>
      <c r="E66" s="412">
        <v>196</v>
      </c>
      <c r="F66" s="115" t="s">
        <v>5</v>
      </c>
    </row>
    <row r="67" spans="1:7" ht="15" customHeight="1" x14ac:dyDescent="0.25">
      <c r="A67" s="426" t="s">
        <v>3</v>
      </c>
      <c r="B67" s="112" t="s">
        <v>4</v>
      </c>
      <c r="C67" s="412">
        <v>119</v>
      </c>
      <c r="D67" s="412"/>
      <c r="E67" s="412">
        <v>119</v>
      </c>
      <c r="F67" s="115" t="s">
        <v>5</v>
      </c>
    </row>
    <row r="68" spans="1:7" ht="15" customHeight="1" x14ac:dyDescent="0.25">
      <c r="A68" s="426" t="s">
        <v>1845</v>
      </c>
      <c r="B68" s="112" t="s">
        <v>1846</v>
      </c>
      <c r="C68" s="412">
        <v>411.62</v>
      </c>
      <c r="D68" s="412">
        <v>82.32</v>
      </c>
      <c r="E68" s="412">
        <v>493.94</v>
      </c>
      <c r="F68" s="115" t="s">
        <v>5</v>
      </c>
    </row>
    <row r="69" spans="1:7" ht="15" customHeight="1" x14ac:dyDescent="0.25">
      <c r="A69" s="426" t="s">
        <v>82</v>
      </c>
      <c r="B69" s="112" t="s">
        <v>1847</v>
      </c>
      <c r="C69" s="412">
        <v>49.25</v>
      </c>
      <c r="D69" s="412">
        <v>2.46</v>
      </c>
      <c r="E69" s="412">
        <v>51.71</v>
      </c>
      <c r="F69" s="115">
        <v>109033</v>
      </c>
    </row>
    <row r="70" spans="1:7" ht="15" customHeight="1" x14ac:dyDescent="0.25">
      <c r="A70" s="426" t="s">
        <v>1848</v>
      </c>
      <c r="B70" s="112" t="s">
        <v>1849</v>
      </c>
      <c r="C70" s="412">
        <v>224.96</v>
      </c>
      <c r="D70" s="412">
        <v>44.99</v>
      </c>
      <c r="E70" s="412">
        <v>269.95</v>
      </c>
      <c r="F70" s="115" t="s">
        <v>52</v>
      </c>
    </row>
    <row r="71" spans="1:7" ht="15" customHeight="1" x14ac:dyDescent="0.25">
      <c r="A71" s="426" t="s">
        <v>8</v>
      </c>
      <c r="B71" s="112" t="s">
        <v>1639</v>
      </c>
      <c r="C71" s="120">
        <v>30.49</v>
      </c>
      <c r="D71" s="120">
        <v>6.1</v>
      </c>
      <c r="E71" s="120">
        <v>36.590000000000003</v>
      </c>
      <c r="F71" s="115" t="s">
        <v>5</v>
      </c>
      <c r="G71" s="244"/>
    </row>
    <row r="72" spans="1:7" ht="15" customHeight="1" x14ac:dyDescent="0.25">
      <c r="A72" s="129"/>
      <c r="B72" s="127"/>
      <c r="C72" s="410">
        <f>SUM(C65:C71)</f>
        <v>1331.32</v>
      </c>
      <c r="D72" s="410">
        <f>SUM(D65:D71)</f>
        <v>135.86999999999998</v>
      </c>
      <c r="E72" s="410">
        <f>SUM(E65:E71)</f>
        <v>1467.19</v>
      </c>
    </row>
    <row r="73" spans="1:7" ht="15" customHeight="1" x14ac:dyDescent="0.25">
      <c r="A73" s="129"/>
      <c r="B73" s="127"/>
      <c r="C73" s="411"/>
      <c r="D73" s="411"/>
      <c r="E73" s="411"/>
    </row>
    <row r="74" spans="1:7" ht="15" customHeight="1" x14ac:dyDescent="0.3">
      <c r="A74" s="134" t="s">
        <v>890</v>
      </c>
      <c r="B74" s="127"/>
      <c r="C74" s="411"/>
      <c r="D74" s="411"/>
      <c r="E74" s="411"/>
    </row>
    <row r="75" spans="1:7" ht="15" customHeight="1" x14ac:dyDescent="0.25">
      <c r="A75" s="429" t="s">
        <v>1850</v>
      </c>
      <c r="B75" s="250" t="s">
        <v>1851</v>
      </c>
      <c r="C75" s="411">
        <v>380</v>
      </c>
      <c r="D75" s="411">
        <v>76</v>
      </c>
      <c r="E75" s="411">
        <v>456</v>
      </c>
      <c r="F75" s="115">
        <v>109034</v>
      </c>
    </row>
    <row r="76" spans="1:7" ht="15" customHeight="1" x14ac:dyDescent="0.25">
      <c r="A76" s="429" t="s">
        <v>1850</v>
      </c>
      <c r="B76" s="250" t="s">
        <v>1852</v>
      </c>
      <c r="C76" s="411">
        <v>313.33</v>
      </c>
      <c r="D76" s="411">
        <v>62.67</v>
      </c>
      <c r="E76" s="411">
        <v>376</v>
      </c>
      <c r="F76" s="115">
        <v>109034</v>
      </c>
    </row>
    <row r="77" spans="1:7" ht="15" customHeight="1" x14ac:dyDescent="0.25">
      <c r="A77" s="129"/>
      <c r="B77" s="127"/>
      <c r="C77" s="410">
        <f>SUM(C75:C76)</f>
        <v>693.32999999999993</v>
      </c>
      <c r="D77" s="410">
        <f>SUM(D75:D76)</f>
        <v>138.67000000000002</v>
      </c>
      <c r="E77" s="410">
        <f>SUM(E75:E76)</f>
        <v>832</v>
      </c>
      <c r="G77" s="244"/>
    </row>
    <row r="78" spans="1:7" ht="15" customHeight="1" x14ac:dyDescent="0.25">
      <c r="A78" s="129"/>
      <c r="B78" s="127"/>
      <c r="C78" s="411"/>
      <c r="D78" s="411"/>
      <c r="E78" s="411"/>
      <c r="G78" s="244"/>
    </row>
    <row r="79" spans="1:7" ht="15" customHeight="1" x14ac:dyDescent="0.35">
      <c r="A79" s="427" t="s">
        <v>1374</v>
      </c>
      <c r="B79" s="284"/>
      <c r="C79" s="395"/>
      <c r="D79" s="395"/>
      <c r="E79" s="395"/>
      <c r="F79" s="266"/>
      <c r="G79" s="244"/>
    </row>
    <row r="80" spans="1:7" ht="15" customHeight="1" x14ac:dyDescent="0.25">
      <c r="A80" s="112" t="s">
        <v>416</v>
      </c>
      <c r="B80" s="426" t="s">
        <v>1853</v>
      </c>
      <c r="C80" s="411">
        <v>20</v>
      </c>
      <c r="D80" s="411">
        <v>0</v>
      </c>
      <c r="E80" s="411">
        <v>20</v>
      </c>
      <c r="F80" s="115">
        <v>109035</v>
      </c>
      <c r="G80" s="244"/>
    </row>
    <row r="81" spans="1:9" ht="15" customHeight="1" x14ac:dyDescent="0.35">
      <c r="A81" s="427"/>
      <c r="B81" s="284"/>
      <c r="C81" s="410">
        <f>SUM(C80:C80)</f>
        <v>20</v>
      </c>
      <c r="D81" s="410">
        <f>SUM(D80:D80)</f>
        <v>0</v>
      </c>
      <c r="E81" s="410">
        <f>SUM(E80:E80)</f>
        <v>20</v>
      </c>
      <c r="F81" s="266"/>
      <c r="G81" s="244"/>
    </row>
    <row r="82" spans="1:9" ht="15" customHeight="1" x14ac:dyDescent="0.25">
      <c r="A82" s="129"/>
      <c r="B82" s="127"/>
      <c r="C82" s="411"/>
      <c r="D82" s="411"/>
      <c r="E82" s="411"/>
      <c r="G82" s="244"/>
    </row>
    <row r="83" spans="1:9" ht="15" customHeight="1" x14ac:dyDescent="0.3">
      <c r="A83" s="425" t="s">
        <v>1709</v>
      </c>
      <c r="C83" s="130"/>
      <c r="D83" s="130"/>
      <c r="E83" s="130"/>
      <c r="G83" s="244"/>
    </row>
    <row r="84" spans="1:9" ht="15" customHeight="1" x14ac:dyDescent="0.25">
      <c r="A84" s="426"/>
      <c r="C84" s="130"/>
      <c r="D84" s="130"/>
      <c r="E84" s="130"/>
      <c r="G84" s="244"/>
    </row>
    <row r="85" spans="1:9" ht="15" customHeight="1" x14ac:dyDescent="0.25">
      <c r="A85" s="426"/>
      <c r="C85" s="121">
        <f>SUM(C84:C84)</f>
        <v>0</v>
      </c>
      <c r="D85" s="121">
        <f>SUM(D84:D84)</f>
        <v>0</v>
      </c>
      <c r="E85" s="121">
        <f>SUM(E84:E84)</f>
        <v>0</v>
      </c>
      <c r="G85" s="244"/>
    </row>
    <row r="86" spans="1:9" ht="15" customHeight="1" x14ac:dyDescent="0.3">
      <c r="A86" s="425"/>
      <c r="B86" s="128"/>
      <c r="C86" s="411"/>
      <c r="D86" s="411"/>
      <c r="E86" s="411"/>
    </row>
    <row r="87" spans="1:9" ht="15" customHeight="1" x14ac:dyDescent="0.3">
      <c r="A87" s="135" t="s">
        <v>1199</v>
      </c>
      <c r="B87" s="135"/>
      <c r="C87" s="412"/>
      <c r="D87" s="412"/>
      <c r="E87" s="412"/>
    </row>
    <row r="88" spans="1:9" ht="15" customHeight="1" x14ac:dyDescent="0.25">
      <c r="A88" s="252" t="s">
        <v>8</v>
      </c>
      <c r="B88" s="253" t="s">
        <v>1655</v>
      </c>
      <c r="C88" s="412">
        <v>25.98</v>
      </c>
      <c r="D88" s="412">
        <v>5.2</v>
      </c>
      <c r="E88" s="411">
        <v>31.18</v>
      </c>
      <c r="F88" s="126" t="s">
        <v>5</v>
      </c>
      <c r="G88" s="244"/>
      <c r="I88" s="249"/>
    </row>
    <row r="89" spans="1:9" ht="15" customHeight="1" x14ac:dyDescent="0.25">
      <c r="C89" s="410">
        <f>SUM(C88:C88)</f>
        <v>25.98</v>
      </c>
      <c r="D89" s="410">
        <f>SUM(D88:D88)</f>
        <v>5.2</v>
      </c>
      <c r="E89" s="410">
        <f>SUM(E88:E88)</f>
        <v>31.18</v>
      </c>
      <c r="G89" s="244"/>
      <c r="I89" s="249"/>
    </row>
    <row r="90" spans="1:9" ht="15" customHeight="1" x14ac:dyDescent="0.3">
      <c r="A90" s="425" t="s">
        <v>894</v>
      </c>
      <c r="C90" s="411"/>
      <c r="D90" s="411"/>
      <c r="E90" s="416"/>
      <c r="F90" s="136"/>
      <c r="G90" s="415"/>
      <c r="I90" s="249"/>
    </row>
    <row r="91" spans="1:9" ht="15" customHeight="1" x14ac:dyDescent="0.3">
      <c r="A91" s="137" t="s">
        <v>90</v>
      </c>
      <c r="B91" s="138" t="s">
        <v>141</v>
      </c>
      <c r="C91" s="416">
        <v>12454.21</v>
      </c>
      <c r="D91" s="416"/>
      <c r="E91" s="416">
        <v>12454.21</v>
      </c>
      <c r="F91" s="136" t="s">
        <v>92</v>
      </c>
      <c r="G91" s="415"/>
    </row>
    <row r="92" spans="1:9" ht="15" customHeight="1" x14ac:dyDescent="0.25">
      <c r="A92" s="137" t="s">
        <v>93</v>
      </c>
      <c r="B92" s="138" t="s">
        <v>142</v>
      </c>
      <c r="C92" s="416">
        <v>4253.7700000000004</v>
      </c>
      <c r="D92" s="416"/>
      <c r="E92" s="417">
        <v>4253.7700000000004</v>
      </c>
      <c r="F92" s="136">
        <v>109036</v>
      </c>
      <c r="G92" s="255"/>
    </row>
    <row r="93" spans="1:9" ht="15" customHeight="1" x14ac:dyDescent="0.25">
      <c r="A93" s="137" t="s">
        <v>95</v>
      </c>
      <c r="B93" s="138" t="s">
        <v>143</v>
      </c>
      <c r="C93" s="416">
        <v>4297.75</v>
      </c>
      <c r="D93" s="416"/>
      <c r="E93" s="411">
        <v>4297.75</v>
      </c>
      <c r="F93" s="115">
        <v>109037</v>
      </c>
      <c r="G93" s="255"/>
    </row>
    <row r="94" spans="1:9" ht="15" customHeight="1" x14ac:dyDescent="0.25">
      <c r="C94" s="410">
        <f>SUM(C91:C93)</f>
        <v>21005.73</v>
      </c>
      <c r="D94" s="410">
        <v>0</v>
      </c>
      <c r="E94" s="410">
        <f>SUM(E91:E93)</f>
        <v>21005.73</v>
      </c>
      <c r="G94" s="255"/>
    </row>
    <row r="95" spans="1:9" ht="15" customHeight="1" x14ac:dyDescent="0.25">
      <c r="C95" s="411"/>
      <c r="D95" s="411"/>
      <c r="E95" s="411"/>
      <c r="G95" s="255"/>
    </row>
    <row r="96" spans="1:9" ht="15" customHeight="1" x14ac:dyDescent="0.25">
      <c r="C96" s="418"/>
      <c r="D96" s="418"/>
      <c r="E96" s="418"/>
      <c r="G96" s="255"/>
    </row>
    <row r="97" spans="1:7" ht="15" customHeight="1" x14ac:dyDescent="0.25">
      <c r="B97" s="141" t="s">
        <v>75</v>
      </c>
      <c r="C97" s="410">
        <f>SUM(+C89+C11+C62+C38+C27+C46+C72+C55+C189+C77+C94)</f>
        <v>30531.550000000003</v>
      </c>
      <c r="D97" s="410">
        <f>SUM(+D89+D11+D62+D38+D27+D46+D72+D55+D189+D77+D94)</f>
        <v>891.54</v>
      </c>
      <c r="E97" s="410">
        <f>SUM(+E89+E11+E62+E38+E27+E46+E72+E55+E189+E77+E94)</f>
        <v>31423.089999999997</v>
      </c>
      <c r="G97" s="255"/>
    </row>
    <row r="98" spans="1:7" ht="15" customHeight="1" x14ac:dyDescent="0.25">
      <c r="B98" s="145"/>
      <c r="C98" s="411"/>
      <c r="D98" s="411"/>
      <c r="E98" s="411"/>
      <c r="G98" s="255"/>
    </row>
    <row r="99" spans="1:7" ht="15" customHeight="1" x14ac:dyDescent="0.25">
      <c r="A99" s="426"/>
      <c r="C99" s="120"/>
    </row>
    <row r="100" spans="1:7" ht="15" customHeight="1" x14ac:dyDescent="0.25">
      <c r="A100" s="437"/>
      <c r="C100" s="120"/>
      <c r="G100" s="248"/>
    </row>
    <row r="101" spans="1:7" ht="15" customHeight="1" x14ac:dyDescent="0.25">
      <c r="A101" s="438"/>
      <c r="B101" s="436"/>
      <c r="C101" s="120"/>
    </row>
    <row r="102" spans="1:7" ht="15" customHeight="1" x14ac:dyDescent="0.25">
      <c r="A102" s="438"/>
      <c r="B102" s="436"/>
      <c r="C102" s="120"/>
    </row>
    <row r="103" spans="1:7" ht="15" customHeight="1" x14ac:dyDescent="0.25">
      <c r="A103" s="438"/>
      <c r="B103" s="436"/>
      <c r="C103" s="120"/>
    </row>
    <row r="104" spans="1:7" ht="15" customHeight="1" x14ac:dyDescent="0.25">
      <c r="A104" s="438"/>
      <c r="B104" s="436"/>
      <c r="C104" s="120"/>
    </row>
    <row r="105" spans="1:7" ht="15" customHeight="1" x14ac:dyDescent="0.25">
      <c r="A105" s="438"/>
      <c r="B105" s="436"/>
      <c r="C105" s="120"/>
    </row>
    <row r="106" spans="1:7" ht="15" customHeight="1" x14ac:dyDescent="0.25">
      <c r="A106" s="256"/>
      <c r="B106" s="436"/>
      <c r="C106" s="120"/>
    </row>
    <row r="107" spans="1:7" ht="15" customHeight="1" x14ac:dyDescent="0.25">
      <c r="A107" s="256"/>
      <c r="B107" s="436"/>
      <c r="C107" s="120"/>
    </row>
    <row r="108" spans="1:7" ht="15" customHeight="1" x14ac:dyDescent="0.25">
      <c r="A108" s="143"/>
    </row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spans="1:9" ht="15" customHeight="1" x14ac:dyDescent="0.25"/>
    <row r="114" spans="1:9" ht="15" customHeight="1" x14ac:dyDescent="0.25"/>
    <row r="115" spans="1:9" ht="15" customHeight="1" x14ac:dyDescent="0.25"/>
    <row r="116" spans="1:9" ht="15" customHeight="1" x14ac:dyDescent="0.25"/>
    <row r="117" spans="1:9" ht="15" customHeight="1" x14ac:dyDescent="0.25"/>
    <row r="118" spans="1:9" ht="15" customHeight="1" x14ac:dyDescent="0.25"/>
    <row r="119" spans="1:9" ht="15" customHeight="1" x14ac:dyDescent="0.25"/>
    <row r="120" spans="1:9" ht="15" customHeight="1" x14ac:dyDescent="0.25">
      <c r="H120" s="137"/>
    </row>
    <row r="121" spans="1:9" ht="15" customHeight="1" x14ac:dyDescent="0.25">
      <c r="I121" s="137"/>
    </row>
    <row r="122" spans="1:9" ht="15" customHeight="1" x14ac:dyDescent="0.25">
      <c r="I122" s="137"/>
    </row>
    <row r="123" spans="1:9" s="137" customFormat="1" ht="15" customHeight="1" x14ac:dyDescent="0.25">
      <c r="A123" s="112"/>
      <c r="B123" s="112"/>
      <c r="C123" s="409"/>
      <c r="D123" s="409"/>
      <c r="E123" s="409"/>
      <c r="F123" s="115"/>
      <c r="G123" s="243"/>
      <c r="H123" s="112"/>
      <c r="I123" s="112"/>
    </row>
    <row r="124" spans="1:9" s="137" customFormat="1" x14ac:dyDescent="0.25">
      <c r="A124" s="112"/>
      <c r="B124" s="112"/>
      <c r="C124" s="409"/>
      <c r="D124" s="409"/>
      <c r="E124" s="409"/>
      <c r="F124" s="115"/>
      <c r="G124" s="243"/>
      <c r="H124" s="112"/>
      <c r="I124" s="112"/>
    </row>
    <row r="125" spans="1:9" s="137" customFormat="1" x14ac:dyDescent="0.25">
      <c r="A125" s="112"/>
      <c r="B125" s="112"/>
      <c r="C125" s="409"/>
      <c r="D125" s="409"/>
      <c r="E125" s="409"/>
      <c r="F125" s="115"/>
      <c r="G125" s="243"/>
      <c r="H125" s="112"/>
      <c r="I125" s="112"/>
    </row>
  </sheetData>
  <mergeCells count="1">
    <mergeCell ref="A1:F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40" sqref="B40"/>
    </sheetView>
  </sheetViews>
  <sheetFormatPr defaultColWidth="8.8984375" defaultRowHeight="13.85" x14ac:dyDescent="0.25"/>
  <cols>
    <col min="1" max="1" width="31" style="112" customWidth="1"/>
    <col min="2" max="2" width="36" style="112" customWidth="1"/>
    <col min="3" max="3" width="14" style="409" customWidth="1"/>
    <col min="4" max="4" width="10.59765625" style="409" customWidth="1"/>
    <col min="5" max="5" width="12.59765625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1" style="112" customWidth="1"/>
    <col min="258" max="258" width="36" style="112" customWidth="1"/>
    <col min="259" max="259" width="14" style="112" customWidth="1"/>
    <col min="260" max="260" width="10.59765625" style="112" customWidth="1"/>
    <col min="261" max="261" width="12.59765625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1" style="112" customWidth="1"/>
    <col min="514" max="514" width="36" style="112" customWidth="1"/>
    <col min="515" max="515" width="14" style="112" customWidth="1"/>
    <col min="516" max="516" width="10.59765625" style="112" customWidth="1"/>
    <col min="517" max="517" width="12.59765625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1" style="112" customWidth="1"/>
    <col min="770" max="770" width="36" style="112" customWidth="1"/>
    <col min="771" max="771" width="14" style="112" customWidth="1"/>
    <col min="772" max="772" width="10.59765625" style="112" customWidth="1"/>
    <col min="773" max="773" width="12.59765625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1" style="112" customWidth="1"/>
    <col min="1026" max="1026" width="36" style="112" customWidth="1"/>
    <col min="1027" max="1027" width="14" style="112" customWidth="1"/>
    <col min="1028" max="1028" width="10.59765625" style="112" customWidth="1"/>
    <col min="1029" max="1029" width="12.59765625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1" style="112" customWidth="1"/>
    <col min="1282" max="1282" width="36" style="112" customWidth="1"/>
    <col min="1283" max="1283" width="14" style="112" customWidth="1"/>
    <col min="1284" max="1284" width="10.59765625" style="112" customWidth="1"/>
    <col min="1285" max="1285" width="12.59765625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1" style="112" customWidth="1"/>
    <col min="1538" max="1538" width="36" style="112" customWidth="1"/>
    <col min="1539" max="1539" width="14" style="112" customWidth="1"/>
    <col min="1540" max="1540" width="10.59765625" style="112" customWidth="1"/>
    <col min="1541" max="1541" width="12.59765625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1" style="112" customWidth="1"/>
    <col min="1794" max="1794" width="36" style="112" customWidth="1"/>
    <col min="1795" max="1795" width="14" style="112" customWidth="1"/>
    <col min="1796" max="1796" width="10.59765625" style="112" customWidth="1"/>
    <col min="1797" max="1797" width="12.59765625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1" style="112" customWidth="1"/>
    <col min="2050" max="2050" width="36" style="112" customWidth="1"/>
    <col min="2051" max="2051" width="14" style="112" customWidth="1"/>
    <col min="2052" max="2052" width="10.59765625" style="112" customWidth="1"/>
    <col min="2053" max="2053" width="12.59765625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1" style="112" customWidth="1"/>
    <col min="2306" max="2306" width="36" style="112" customWidth="1"/>
    <col min="2307" max="2307" width="14" style="112" customWidth="1"/>
    <col min="2308" max="2308" width="10.59765625" style="112" customWidth="1"/>
    <col min="2309" max="2309" width="12.59765625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1" style="112" customWidth="1"/>
    <col min="2562" max="2562" width="36" style="112" customWidth="1"/>
    <col min="2563" max="2563" width="14" style="112" customWidth="1"/>
    <col min="2564" max="2564" width="10.59765625" style="112" customWidth="1"/>
    <col min="2565" max="2565" width="12.59765625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1" style="112" customWidth="1"/>
    <col min="2818" max="2818" width="36" style="112" customWidth="1"/>
    <col min="2819" max="2819" width="14" style="112" customWidth="1"/>
    <col min="2820" max="2820" width="10.59765625" style="112" customWidth="1"/>
    <col min="2821" max="2821" width="12.59765625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1" style="112" customWidth="1"/>
    <col min="3074" max="3074" width="36" style="112" customWidth="1"/>
    <col min="3075" max="3075" width="14" style="112" customWidth="1"/>
    <col min="3076" max="3076" width="10.59765625" style="112" customWidth="1"/>
    <col min="3077" max="3077" width="12.59765625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1" style="112" customWidth="1"/>
    <col min="3330" max="3330" width="36" style="112" customWidth="1"/>
    <col min="3331" max="3331" width="14" style="112" customWidth="1"/>
    <col min="3332" max="3332" width="10.59765625" style="112" customWidth="1"/>
    <col min="3333" max="3333" width="12.59765625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1" style="112" customWidth="1"/>
    <col min="3586" max="3586" width="36" style="112" customWidth="1"/>
    <col min="3587" max="3587" width="14" style="112" customWidth="1"/>
    <col min="3588" max="3588" width="10.59765625" style="112" customWidth="1"/>
    <col min="3589" max="3589" width="12.59765625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1" style="112" customWidth="1"/>
    <col min="3842" max="3842" width="36" style="112" customWidth="1"/>
    <col min="3843" max="3843" width="14" style="112" customWidth="1"/>
    <col min="3844" max="3844" width="10.59765625" style="112" customWidth="1"/>
    <col min="3845" max="3845" width="12.59765625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1" style="112" customWidth="1"/>
    <col min="4098" max="4098" width="36" style="112" customWidth="1"/>
    <col min="4099" max="4099" width="14" style="112" customWidth="1"/>
    <col min="4100" max="4100" width="10.59765625" style="112" customWidth="1"/>
    <col min="4101" max="4101" width="12.59765625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1" style="112" customWidth="1"/>
    <col min="4354" max="4354" width="36" style="112" customWidth="1"/>
    <col min="4355" max="4355" width="14" style="112" customWidth="1"/>
    <col min="4356" max="4356" width="10.59765625" style="112" customWidth="1"/>
    <col min="4357" max="4357" width="12.59765625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1" style="112" customWidth="1"/>
    <col min="4610" max="4610" width="36" style="112" customWidth="1"/>
    <col min="4611" max="4611" width="14" style="112" customWidth="1"/>
    <col min="4612" max="4612" width="10.59765625" style="112" customWidth="1"/>
    <col min="4613" max="4613" width="12.59765625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1" style="112" customWidth="1"/>
    <col min="4866" max="4866" width="36" style="112" customWidth="1"/>
    <col min="4867" max="4867" width="14" style="112" customWidth="1"/>
    <col min="4868" max="4868" width="10.59765625" style="112" customWidth="1"/>
    <col min="4869" max="4869" width="12.59765625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1" style="112" customWidth="1"/>
    <col min="5122" max="5122" width="36" style="112" customWidth="1"/>
    <col min="5123" max="5123" width="14" style="112" customWidth="1"/>
    <col min="5124" max="5124" width="10.59765625" style="112" customWidth="1"/>
    <col min="5125" max="5125" width="12.59765625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1" style="112" customWidth="1"/>
    <col min="5378" max="5378" width="36" style="112" customWidth="1"/>
    <col min="5379" max="5379" width="14" style="112" customWidth="1"/>
    <col min="5380" max="5380" width="10.59765625" style="112" customWidth="1"/>
    <col min="5381" max="5381" width="12.59765625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1" style="112" customWidth="1"/>
    <col min="5634" max="5634" width="36" style="112" customWidth="1"/>
    <col min="5635" max="5635" width="14" style="112" customWidth="1"/>
    <col min="5636" max="5636" width="10.59765625" style="112" customWidth="1"/>
    <col min="5637" max="5637" width="12.59765625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1" style="112" customWidth="1"/>
    <col min="5890" max="5890" width="36" style="112" customWidth="1"/>
    <col min="5891" max="5891" width="14" style="112" customWidth="1"/>
    <col min="5892" max="5892" width="10.59765625" style="112" customWidth="1"/>
    <col min="5893" max="5893" width="12.59765625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1" style="112" customWidth="1"/>
    <col min="6146" max="6146" width="36" style="112" customWidth="1"/>
    <col min="6147" max="6147" width="14" style="112" customWidth="1"/>
    <col min="6148" max="6148" width="10.59765625" style="112" customWidth="1"/>
    <col min="6149" max="6149" width="12.59765625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1" style="112" customWidth="1"/>
    <col min="6402" max="6402" width="36" style="112" customWidth="1"/>
    <col min="6403" max="6403" width="14" style="112" customWidth="1"/>
    <col min="6404" max="6404" width="10.59765625" style="112" customWidth="1"/>
    <col min="6405" max="6405" width="12.59765625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1" style="112" customWidth="1"/>
    <col min="6658" max="6658" width="36" style="112" customWidth="1"/>
    <col min="6659" max="6659" width="14" style="112" customWidth="1"/>
    <col min="6660" max="6660" width="10.59765625" style="112" customWidth="1"/>
    <col min="6661" max="6661" width="12.59765625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1" style="112" customWidth="1"/>
    <col min="6914" max="6914" width="36" style="112" customWidth="1"/>
    <col min="6915" max="6915" width="14" style="112" customWidth="1"/>
    <col min="6916" max="6916" width="10.59765625" style="112" customWidth="1"/>
    <col min="6917" max="6917" width="12.59765625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1" style="112" customWidth="1"/>
    <col min="7170" max="7170" width="36" style="112" customWidth="1"/>
    <col min="7171" max="7171" width="14" style="112" customWidth="1"/>
    <col min="7172" max="7172" width="10.59765625" style="112" customWidth="1"/>
    <col min="7173" max="7173" width="12.59765625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1" style="112" customWidth="1"/>
    <col min="7426" max="7426" width="36" style="112" customWidth="1"/>
    <col min="7427" max="7427" width="14" style="112" customWidth="1"/>
    <col min="7428" max="7428" width="10.59765625" style="112" customWidth="1"/>
    <col min="7429" max="7429" width="12.59765625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1" style="112" customWidth="1"/>
    <col min="7682" max="7682" width="36" style="112" customWidth="1"/>
    <col min="7683" max="7683" width="14" style="112" customWidth="1"/>
    <col min="7684" max="7684" width="10.59765625" style="112" customWidth="1"/>
    <col min="7685" max="7685" width="12.59765625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1" style="112" customWidth="1"/>
    <col min="7938" max="7938" width="36" style="112" customWidth="1"/>
    <col min="7939" max="7939" width="14" style="112" customWidth="1"/>
    <col min="7940" max="7940" width="10.59765625" style="112" customWidth="1"/>
    <col min="7941" max="7941" width="12.59765625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1" style="112" customWidth="1"/>
    <col min="8194" max="8194" width="36" style="112" customWidth="1"/>
    <col min="8195" max="8195" width="14" style="112" customWidth="1"/>
    <col min="8196" max="8196" width="10.59765625" style="112" customWidth="1"/>
    <col min="8197" max="8197" width="12.59765625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1" style="112" customWidth="1"/>
    <col min="8450" max="8450" width="36" style="112" customWidth="1"/>
    <col min="8451" max="8451" width="14" style="112" customWidth="1"/>
    <col min="8452" max="8452" width="10.59765625" style="112" customWidth="1"/>
    <col min="8453" max="8453" width="12.59765625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1" style="112" customWidth="1"/>
    <col min="8706" max="8706" width="36" style="112" customWidth="1"/>
    <col min="8707" max="8707" width="14" style="112" customWidth="1"/>
    <col min="8708" max="8708" width="10.59765625" style="112" customWidth="1"/>
    <col min="8709" max="8709" width="12.59765625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1" style="112" customWidth="1"/>
    <col min="8962" max="8962" width="36" style="112" customWidth="1"/>
    <col min="8963" max="8963" width="14" style="112" customWidth="1"/>
    <col min="8964" max="8964" width="10.59765625" style="112" customWidth="1"/>
    <col min="8965" max="8965" width="12.59765625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1" style="112" customWidth="1"/>
    <col min="9218" max="9218" width="36" style="112" customWidth="1"/>
    <col min="9219" max="9219" width="14" style="112" customWidth="1"/>
    <col min="9220" max="9220" width="10.59765625" style="112" customWidth="1"/>
    <col min="9221" max="9221" width="12.59765625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1" style="112" customWidth="1"/>
    <col min="9474" max="9474" width="36" style="112" customWidth="1"/>
    <col min="9475" max="9475" width="14" style="112" customWidth="1"/>
    <col min="9476" max="9476" width="10.59765625" style="112" customWidth="1"/>
    <col min="9477" max="9477" width="12.59765625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1" style="112" customWidth="1"/>
    <col min="9730" max="9730" width="36" style="112" customWidth="1"/>
    <col min="9731" max="9731" width="14" style="112" customWidth="1"/>
    <col min="9732" max="9732" width="10.59765625" style="112" customWidth="1"/>
    <col min="9733" max="9733" width="12.59765625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1" style="112" customWidth="1"/>
    <col min="9986" max="9986" width="36" style="112" customWidth="1"/>
    <col min="9987" max="9987" width="14" style="112" customWidth="1"/>
    <col min="9988" max="9988" width="10.59765625" style="112" customWidth="1"/>
    <col min="9989" max="9989" width="12.59765625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1" style="112" customWidth="1"/>
    <col min="10242" max="10242" width="36" style="112" customWidth="1"/>
    <col min="10243" max="10243" width="14" style="112" customWidth="1"/>
    <col min="10244" max="10244" width="10.59765625" style="112" customWidth="1"/>
    <col min="10245" max="10245" width="12.59765625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1" style="112" customWidth="1"/>
    <col min="10498" max="10498" width="36" style="112" customWidth="1"/>
    <col min="10499" max="10499" width="14" style="112" customWidth="1"/>
    <col min="10500" max="10500" width="10.59765625" style="112" customWidth="1"/>
    <col min="10501" max="10501" width="12.59765625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1" style="112" customWidth="1"/>
    <col min="10754" max="10754" width="36" style="112" customWidth="1"/>
    <col min="10755" max="10755" width="14" style="112" customWidth="1"/>
    <col min="10756" max="10756" width="10.59765625" style="112" customWidth="1"/>
    <col min="10757" max="10757" width="12.59765625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1" style="112" customWidth="1"/>
    <col min="11010" max="11010" width="36" style="112" customWidth="1"/>
    <col min="11011" max="11011" width="14" style="112" customWidth="1"/>
    <col min="11012" max="11012" width="10.59765625" style="112" customWidth="1"/>
    <col min="11013" max="11013" width="12.59765625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1" style="112" customWidth="1"/>
    <col min="11266" max="11266" width="36" style="112" customWidth="1"/>
    <col min="11267" max="11267" width="14" style="112" customWidth="1"/>
    <col min="11268" max="11268" width="10.59765625" style="112" customWidth="1"/>
    <col min="11269" max="11269" width="12.59765625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1" style="112" customWidth="1"/>
    <col min="11522" max="11522" width="36" style="112" customWidth="1"/>
    <col min="11523" max="11523" width="14" style="112" customWidth="1"/>
    <col min="11524" max="11524" width="10.59765625" style="112" customWidth="1"/>
    <col min="11525" max="11525" width="12.59765625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1" style="112" customWidth="1"/>
    <col min="11778" max="11778" width="36" style="112" customWidth="1"/>
    <col min="11779" max="11779" width="14" style="112" customWidth="1"/>
    <col min="11780" max="11780" width="10.59765625" style="112" customWidth="1"/>
    <col min="11781" max="11781" width="12.59765625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1" style="112" customWidth="1"/>
    <col min="12034" max="12034" width="36" style="112" customWidth="1"/>
    <col min="12035" max="12035" width="14" style="112" customWidth="1"/>
    <col min="12036" max="12036" width="10.59765625" style="112" customWidth="1"/>
    <col min="12037" max="12037" width="12.59765625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1" style="112" customWidth="1"/>
    <col min="12290" max="12290" width="36" style="112" customWidth="1"/>
    <col min="12291" max="12291" width="14" style="112" customWidth="1"/>
    <col min="12292" max="12292" width="10.59765625" style="112" customWidth="1"/>
    <col min="12293" max="12293" width="12.59765625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1" style="112" customWidth="1"/>
    <col min="12546" max="12546" width="36" style="112" customWidth="1"/>
    <col min="12547" max="12547" width="14" style="112" customWidth="1"/>
    <col min="12548" max="12548" width="10.59765625" style="112" customWidth="1"/>
    <col min="12549" max="12549" width="12.59765625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1" style="112" customWidth="1"/>
    <col min="12802" max="12802" width="36" style="112" customWidth="1"/>
    <col min="12803" max="12803" width="14" style="112" customWidth="1"/>
    <col min="12804" max="12804" width="10.59765625" style="112" customWidth="1"/>
    <col min="12805" max="12805" width="12.59765625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1" style="112" customWidth="1"/>
    <col min="13058" max="13058" width="36" style="112" customWidth="1"/>
    <col min="13059" max="13059" width="14" style="112" customWidth="1"/>
    <col min="13060" max="13060" width="10.59765625" style="112" customWidth="1"/>
    <col min="13061" max="13061" width="12.59765625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1" style="112" customWidth="1"/>
    <col min="13314" max="13314" width="36" style="112" customWidth="1"/>
    <col min="13315" max="13315" width="14" style="112" customWidth="1"/>
    <col min="13316" max="13316" width="10.59765625" style="112" customWidth="1"/>
    <col min="13317" max="13317" width="12.59765625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1" style="112" customWidth="1"/>
    <col min="13570" max="13570" width="36" style="112" customWidth="1"/>
    <col min="13571" max="13571" width="14" style="112" customWidth="1"/>
    <col min="13572" max="13572" width="10.59765625" style="112" customWidth="1"/>
    <col min="13573" max="13573" width="12.59765625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1" style="112" customWidth="1"/>
    <col min="13826" max="13826" width="36" style="112" customWidth="1"/>
    <col min="13827" max="13827" width="14" style="112" customWidth="1"/>
    <col min="13828" max="13828" width="10.59765625" style="112" customWidth="1"/>
    <col min="13829" max="13829" width="12.59765625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1" style="112" customWidth="1"/>
    <col min="14082" max="14082" width="36" style="112" customWidth="1"/>
    <col min="14083" max="14083" width="14" style="112" customWidth="1"/>
    <col min="14084" max="14084" width="10.59765625" style="112" customWidth="1"/>
    <col min="14085" max="14085" width="12.59765625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1" style="112" customWidth="1"/>
    <col min="14338" max="14338" width="36" style="112" customWidth="1"/>
    <col min="14339" max="14339" width="14" style="112" customWidth="1"/>
    <col min="14340" max="14340" width="10.59765625" style="112" customWidth="1"/>
    <col min="14341" max="14341" width="12.59765625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1" style="112" customWidth="1"/>
    <col min="14594" max="14594" width="36" style="112" customWidth="1"/>
    <col min="14595" max="14595" width="14" style="112" customWidth="1"/>
    <col min="14596" max="14596" width="10.59765625" style="112" customWidth="1"/>
    <col min="14597" max="14597" width="12.59765625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1" style="112" customWidth="1"/>
    <col min="14850" max="14850" width="36" style="112" customWidth="1"/>
    <col min="14851" max="14851" width="14" style="112" customWidth="1"/>
    <col min="14852" max="14852" width="10.59765625" style="112" customWidth="1"/>
    <col min="14853" max="14853" width="12.59765625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1" style="112" customWidth="1"/>
    <col min="15106" max="15106" width="36" style="112" customWidth="1"/>
    <col min="15107" max="15107" width="14" style="112" customWidth="1"/>
    <col min="15108" max="15108" width="10.59765625" style="112" customWidth="1"/>
    <col min="15109" max="15109" width="12.59765625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1" style="112" customWidth="1"/>
    <col min="15362" max="15362" width="36" style="112" customWidth="1"/>
    <col min="15363" max="15363" width="14" style="112" customWidth="1"/>
    <col min="15364" max="15364" width="10.59765625" style="112" customWidth="1"/>
    <col min="15365" max="15365" width="12.59765625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1" style="112" customWidth="1"/>
    <col min="15618" max="15618" width="36" style="112" customWidth="1"/>
    <col min="15619" max="15619" width="14" style="112" customWidth="1"/>
    <col min="15620" max="15620" width="10.59765625" style="112" customWidth="1"/>
    <col min="15621" max="15621" width="12.59765625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1" style="112" customWidth="1"/>
    <col min="15874" max="15874" width="36" style="112" customWidth="1"/>
    <col min="15875" max="15875" width="14" style="112" customWidth="1"/>
    <col min="15876" max="15876" width="10.59765625" style="112" customWidth="1"/>
    <col min="15877" max="15877" width="12.59765625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1" style="112" customWidth="1"/>
    <col min="16130" max="16130" width="36" style="112" customWidth="1"/>
    <col min="16131" max="16131" width="14" style="112" customWidth="1"/>
    <col min="16132" max="16132" width="10.59765625" style="112" customWidth="1"/>
    <col min="16133" max="16133" width="12.59765625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7" x14ac:dyDescent="0.25">
      <c r="A1" s="498" t="s">
        <v>200</v>
      </c>
      <c r="B1" s="498"/>
      <c r="C1" s="498"/>
      <c r="D1" s="498"/>
      <c r="E1" s="498"/>
      <c r="F1" s="498"/>
    </row>
    <row r="2" spans="1:7" x14ac:dyDescent="0.25">
      <c r="B2" s="113" t="s">
        <v>1854</v>
      </c>
    </row>
    <row r="3" spans="1:7" x14ac:dyDescent="0.25">
      <c r="B3" s="113"/>
    </row>
    <row r="4" spans="1:7" ht="15" customHeight="1" x14ac:dyDescent="0.25">
      <c r="A4" s="425"/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7" ht="15" customHeight="1" x14ac:dyDescent="0.3">
      <c r="A5" s="425" t="s">
        <v>874</v>
      </c>
      <c r="C5" s="412"/>
      <c r="D5" s="412"/>
      <c r="E5" s="412"/>
    </row>
    <row r="6" spans="1:7" x14ac:dyDescent="0.25">
      <c r="A6" s="426" t="s">
        <v>27</v>
      </c>
      <c r="B6" s="112" t="s">
        <v>28</v>
      </c>
      <c r="C6" s="120">
        <v>24.47</v>
      </c>
      <c r="D6" s="120"/>
      <c r="E6" s="120">
        <v>24.47</v>
      </c>
      <c r="F6" s="115">
        <v>109038</v>
      </c>
    </row>
    <row r="7" spans="1:7" x14ac:dyDescent="0.25">
      <c r="C7" s="410">
        <f>SUM(C6:C6)</f>
        <v>24.47</v>
      </c>
      <c r="D7" s="410">
        <f>SUM(D6:D6)</f>
        <v>0</v>
      </c>
      <c r="E7" s="410">
        <f>SUM(E6:E6)</f>
        <v>24.47</v>
      </c>
    </row>
    <row r="8" spans="1:7" x14ac:dyDescent="0.25">
      <c r="C8" s="411"/>
      <c r="D8" s="411"/>
      <c r="E8" s="411"/>
    </row>
    <row r="9" spans="1:7" ht="15" customHeight="1" x14ac:dyDescent="0.3">
      <c r="A9" s="425" t="s">
        <v>876</v>
      </c>
      <c r="C9" s="412"/>
      <c r="D9" s="412"/>
      <c r="E9" s="412"/>
    </row>
    <row r="10" spans="1:7" x14ac:dyDescent="0.25">
      <c r="A10" s="426" t="s">
        <v>1776</v>
      </c>
      <c r="B10" s="112" t="s">
        <v>1855</v>
      </c>
      <c r="C10" s="412">
        <v>114.64</v>
      </c>
      <c r="D10" s="412"/>
      <c r="E10" s="412">
        <v>114.64</v>
      </c>
      <c r="F10" s="115">
        <v>109039</v>
      </c>
    </row>
    <row r="11" spans="1:7" x14ac:dyDescent="0.25">
      <c r="A11" s="426" t="s">
        <v>27</v>
      </c>
      <c r="B11" s="112" t="s">
        <v>28</v>
      </c>
      <c r="C11" s="120">
        <v>14.8</v>
      </c>
      <c r="D11" s="120"/>
      <c r="E11" s="120">
        <v>14.8</v>
      </c>
      <c r="F11" s="115">
        <v>109040</v>
      </c>
      <c r="G11" s="244"/>
    </row>
    <row r="12" spans="1:7" x14ac:dyDescent="0.25">
      <c r="A12" s="426" t="s">
        <v>352</v>
      </c>
      <c r="B12" s="112" t="s">
        <v>1856</v>
      </c>
      <c r="C12" s="120">
        <v>52.21</v>
      </c>
      <c r="D12" s="120"/>
      <c r="E12" s="120">
        <v>52.21</v>
      </c>
      <c r="F12" s="115" t="s">
        <v>5</v>
      </c>
      <c r="G12" s="244"/>
    </row>
    <row r="13" spans="1:7" x14ac:dyDescent="0.25">
      <c r="A13" s="426" t="s">
        <v>159</v>
      </c>
      <c r="B13" s="112" t="s">
        <v>160</v>
      </c>
      <c r="C13" s="120">
        <v>1438</v>
      </c>
      <c r="D13" s="120"/>
      <c r="E13" s="120">
        <v>1438</v>
      </c>
      <c r="F13" s="115">
        <v>109043</v>
      </c>
      <c r="G13" s="244"/>
    </row>
    <row r="14" spans="1:7" s="127" customFormat="1" ht="14.4" x14ac:dyDescent="0.3">
      <c r="B14" s="128"/>
      <c r="C14" s="410">
        <f>SUM(C10:C13)</f>
        <v>1619.65</v>
      </c>
      <c r="D14" s="410">
        <f>SUM(D10:D13)</f>
        <v>0</v>
      </c>
      <c r="E14" s="410">
        <f>SUM(E10:E13)</f>
        <v>1619.65</v>
      </c>
      <c r="F14" s="126"/>
      <c r="G14" s="248"/>
    </row>
    <row r="15" spans="1:7" s="127" customFormat="1" ht="14.4" x14ac:dyDescent="0.3">
      <c r="B15" s="128"/>
      <c r="C15" s="411"/>
      <c r="D15" s="411"/>
      <c r="E15" s="411"/>
      <c r="F15" s="126"/>
      <c r="G15" s="248"/>
    </row>
    <row r="16" spans="1:7" ht="15" customHeight="1" x14ac:dyDescent="0.3">
      <c r="A16" s="425" t="s">
        <v>887</v>
      </c>
      <c r="C16" s="412"/>
      <c r="D16" s="412"/>
      <c r="E16" s="412"/>
    </row>
    <row r="17" spans="1:7" x14ac:dyDescent="0.25">
      <c r="A17" s="426" t="s">
        <v>263</v>
      </c>
      <c r="B17" s="112" t="s">
        <v>1857</v>
      </c>
      <c r="C17" s="412">
        <v>520</v>
      </c>
      <c r="D17" s="412">
        <v>104</v>
      </c>
      <c r="E17" s="412">
        <v>624</v>
      </c>
      <c r="F17" s="115">
        <v>109041</v>
      </c>
    </row>
    <row r="18" spans="1:7" x14ac:dyDescent="0.25">
      <c r="A18" s="129"/>
      <c r="B18" s="127"/>
      <c r="C18" s="410">
        <f>SUM(C17:C17)</f>
        <v>520</v>
      </c>
      <c r="D18" s="410">
        <f>SUM(D17:D17)</f>
        <v>104</v>
      </c>
      <c r="E18" s="410">
        <f>SUM(E17:E17)</f>
        <v>624</v>
      </c>
    </row>
    <row r="19" spans="1:7" x14ac:dyDescent="0.25">
      <c r="A19" s="129"/>
      <c r="B19" s="127"/>
      <c r="C19" s="411"/>
      <c r="D19" s="411"/>
      <c r="E19" s="411"/>
    </row>
    <row r="20" spans="1:7" ht="15" customHeight="1" x14ac:dyDescent="0.3">
      <c r="A20" s="425" t="s">
        <v>1183</v>
      </c>
      <c r="B20" s="426"/>
      <c r="C20" s="412"/>
      <c r="D20" s="412"/>
      <c r="E20" s="412"/>
    </row>
    <row r="21" spans="1:7" x14ac:dyDescent="0.25">
      <c r="A21" s="426" t="s">
        <v>1858</v>
      </c>
      <c r="B21" s="426" t="s">
        <v>1859</v>
      </c>
      <c r="C21" s="412">
        <v>1240</v>
      </c>
      <c r="D21" s="412">
        <v>248</v>
      </c>
      <c r="E21" s="412">
        <v>1488</v>
      </c>
      <c r="F21" s="115">
        <v>109042</v>
      </c>
    </row>
    <row r="22" spans="1:7" x14ac:dyDescent="0.25">
      <c r="C22" s="410">
        <f>SUM(C21:C21)</f>
        <v>1240</v>
      </c>
      <c r="D22" s="410">
        <f>SUM(D21:D21)</f>
        <v>248</v>
      </c>
      <c r="E22" s="410">
        <f>SUM(E21:E21)</f>
        <v>1488</v>
      </c>
    </row>
    <row r="23" spans="1:7" x14ac:dyDescent="0.25">
      <c r="C23" s="411"/>
      <c r="D23" s="411"/>
      <c r="E23" s="411"/>
    </row>
    <row r="24" spans="1:7" ht="15" customHeight="1" x14ac:dyDescent="0.3">
      <c r="A24" s="425" t="s">
        <v>888</v>
      </c>
      <c r="C24" s="412"/>
      <c r="D24" s="412"/>
      <c r="E24" s="412"/>
    </row>
    <row r="25" spans="1:7" x14ac:dyDescent="0.25">
      <c r="A25" s="426" t="s">
        <v>1860</v>
      </c>
      <c r="B25" s="112" t="s">
        <v>1861</v>
      </c>
      <c r="C25" s="412">
        <v>300</v>
      </c>
      <c r="D25" s="412"/>
      <c r="E25" s="412">
        <v>300</v>
      </c>
      <c r="F25" s="115">
        <v>109044</v>
      </c>
    </row>
    <row r="26" spans="1:7" x14ac:dyDescent="0.25">
      <c r="A26" s="129"/>
      <c r="B26" s="127"/>
      <c r="C26" s="410">
        <f>SUM(C25:C25)</f>
        <v>300</v>
      </c>
      <c r="D26" s="410">
        <f>SUM(D25:D25)</f>
        <v>0</v>
      </c>
      <c r="E26" s="410">
        <f>SUM(E25:E25)</f>
        <v>300</v>
      </c>
    </row>
    <row r="27" spans="1:7" x14ac:dyDescent="0.25">
      <c r="C27" s="411"/>
      <c r="D27" s="411"/>
      <c r="E27" s="411"/>
      <c r="G27" s="255"/>
    </row>
    <row r="28" spans="1:7" x14ac:dyDescent="0.25">
      <c r="C28" s="418"/>
      <c r="D28" s="418"/>
      <c r="E28" s="418"/>
      <c r="G28" s="255"/>
    </row>
    <row r="29" spans="1:7" ht="15" customHeight="1" x14ac:dyDescent="0.25">
      <c r="B29" s="141" t="s">
        <v>75</v>
      </c>
      <c r="C29" s="410">
        <f>SUM(+C22+C14+C7+C18+C113+C25)</f>
        <v>3704.12</v>
      </c>
      <c r="D29" s="410">
        <f>SUM(+D22+D14+D7+D18+D113+D25)</f>
        <v>352</v>
      </c>
      <c r="E29" s="410">
        <f>SUM(+E22+E14+E7+E18+E113+E25)</f>
        <v>4056.12</v>
      </c>
      <c r="G29" s="255"/>
    </row>
    <row r="30" spans="1:7" ht="15" customHeight="1" x14ac:dyDescent="0.25">
      <c r="B30" s="145"/>
      <c r="C30" s="411"/>
      <c r="D30" s="411"/>
      <c r="E30" s="411"/>
      <c r="G30" s="255"/>
    </row>
    <row r="31" spans="1:7" x14ac:dyDescent="0.25">
      <c r="A31" s="426"/>
      <c r="C31" s="120"/>
    </row>
    <row r="32" spans="1:7" x14ac:dyDescent="0.25">
      <c r="A32" s="143"/>
    </row>
    <row r="44" spans="1:9" x14ac:dyDescent="0.25">
      <c r="H44" s="137"/>
    </row>
    <row r="45" spans="1:9" x14ac:dyDescent="0.25">
      <c r="I45" s="137"/>
    </row>
    <row r="46" spans="1:9" x14ac:dyDescent="0.25">
      <c r="I46" s="137"/>
    </row>
    <row r="47" spans="1:9" s="137" customFormat="1" x14ac:dyDescent="0.25">
      <c r="A47" s="112"/>
      <c r="B47" s="112"/>
      <c r="C47" s="409"/>
      <c r="D47" s="409"/>
      <c r="E47" s="409"/>
      <c r="F47" s="115"/>
      <c r="G47" s="243"/>
      <c r="H47" s="112"/>
      <c r="I47" s="112"/>
    </row>
    <row r="48" spans="1:9" s="137" customFormat="1" x14ac:dyDescent="0.25">
      <c r="A48" s="112"/>
      <c r="B48" s="112"/>
      <c r="C48" s="409"/>
      <c r="D48" s="409"/>
      <c r="E48" s="409"/>
      <c r="F48" s="115"/>
      <c r="G48" s="243"/>
      <c r="H48" s="112"/>
      <c r="I48" s="112"/>
    </row>
    <row r="49" spans="1:9" s="137" customFormat="1" x14ac:dyDescent="0.25">
      <c r="A49" s="112"/>
      <c r="B49" s="112"/>
      <c r="C49" s="409"/>
      <c r="D49" s="409"/>
      <c r="E49" s="409"/>
      <c r="F49" s="115"/>
      <c r="G49" s="243"/>
      <c r="H49" s="112"/>
      <c r="I49" s="112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C23" sqref="C23"/>
    </sheetView>
  </sheetViews>
  <sheetFormatPr defaultColWidth="8.8984375" defaultRowHeight="12.7" x14ac:dyDescent="0.25"/>
  <cols>
    <col min="1" max="1" width="3.296875" style="1" customWidth="1"/>
    <col min="2" max="2" width="24.59765625" style="2" customWidth="1"/>
    <col min="3" max="3" width="28.3984375" style="2" customWidth="1"/>
    <col min="4" max="4" width="10.296875" style="4" customWidth="1"/>
    <col min="5" max="5" width="9.296875" style="4" customWidth="1"/>
    <col min="6" max="6" width="10.3984375" style="4" customWidth="1"/>
    <col min="7" max="7" width="9.69921875" style="5" customWidth="1"/>
    <col min="8" max="8" width="8.296875" style="1" customWidth="1"/>
    <col min="9" max="256" width="8.8984375" style="2"/>
    <col min="257" max="257" width="3.296875" style="2" customWidth="1"/>
    <col min="258" max="258" width="24.59765625" style="2" customWidth="1"/>
    <col min="259" max="259" width="28.3984375" style="2" customWidth="1"/>
    <col min="260" max="260" width="10.296875" style="2" customWidth="1"/>
    <col min="261" max="261" width="9.296875" style="2" customWidth="1"/>
    <col min="262" max="262" width="10.3984375" style="2" customWidth="1"/>
    <col min="263" max="263" width="9.69921875" style="2" customWidth="1"/>
    <col min="264" max="264" width="8.296875" style="2" customWidth="1"/>
    <col min="265" max="512" width="8.8984375" style="2"/>
    <col min="513" max="513" width="3.296875" style="2" customWidth="1"/>
    <col min="514" max="514" width="24.59765625" style="2" customWidth="1"/>
    <col min="515" max="515" width="28.3984375" style="2" customWidth="1"/>
    <col min="516" max="516" width="10.296875" style="2" customWidth="1"/>
    <col min="517" max="517" width="9.296875" style="2" customWidth="1"/>
    <col min="518" max="518" width="10.3984375" style="2" customWidth="1"/>
    <col min="519" max="519" width="9.69921875" style="2" customWidth="1"/>
    <col min="520" max="520" width="8.296875" style="2" customWidth="1"/>
    <col min="521" max="768" width="8.8984375" style="2"/>
    <col min="769" max="769" width="3.296875" style="2" customWidth="1"/>
    <col min="770" max="770" width="24.59765625" style="2" customWidth="1"/>
    <col min="771" max="771" width="28.3984375" style="2" customWidth="1"/>
    <col min="772" max="772" width="10.296875" style="2" customWidth="1"/>
    <col min="773" max="773" width="9.296875" style="2" customWidth="1"/>
    <col min="774" max="774" width="10.3984375" style="2" customWidth="1"/>
    <col min="775" max="775" width="9.69921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4.59765625" style="2" customWidth="1"/>
    <col min="1027" max="1027" width="28.3984375" style="2" customWidth="1"/>
    <col min="1028" max="1028" width="10.296875" style="2" customWidth="1"/>
    <col min="1029" max="1029" width="9.296875" style="2" customWidth="1"/>
    <col min="1030" max="1030" width="10.3984375" style="2" customWidth="1"/>
    <col min="1031" max="1031" width="9.69921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4.59765625" style="2" customWidth="1"/>
    <col min="1283" max="1283" width="28.3984375" style="2" customWidth="1"/>
    <col min="1284" max="1284" width="10.296875" style="2" customWidth="1"/>
    <col min="1285" max="1285" width="9.296875" style="2" customWidth="1"/>
    <col min="1286" max="1286" width="10.3984375" style="2" customWidth="1"/>
    <col min="1287" max="1287" width="9.69921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4.59765625" style="2" customWidth="1"/>
    <col min="1539" max="1539" width="28.3984375" style="2" customWidth="1"/>
    <col min="1540" max="1540" width="10.296875" style="2" customWidth="1"/>
    <col min="1541" max="1541" width="9.296875" style="2" customWidth="1"/>
    <col min="1542" max="1542" width="10.3984375" style="2" customWidth="1"/>
    <col min="1543" max="1543" width="9.69921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4.59765625" style="2" customWidth="1"/>
    <col min="1795" max="1795" width="28.3984375" style="2" customWidth="1"/>
    <col min="1796" max="1796" width="10.296875" style="2" customWidth="1"/>
    <col min="1797" max="1797" width="9.296875" style="2" customWidth="1"/>
    <col min="1798" max="1798" width="10.3984375" style="2" customWidth="1"/>
    <col min="1799" max="1799" width="9.69921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4.59765625" style="2" customWidth="1"/>
    <col min="2051" max="2051" width="28.3984375" style="2" customWidth="1"/>
    <col min="2052" max="2052" width="10.296875" style="2" customWidth="1"/>
    <col min="2053" max="2053" width="9.296875" style="2" customWidth="1"/>
    <col min="2054" max="2054" width="10.3984375" style="2" customWidth="1"/>
    <col min="2055" max="2055" width="9.69921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4.59765625" style="2" customWidth="1"/>
    <col min="2307" max="2307" width="28.3984375" style="2" customWidth="1"/>
    <col min="2308" max="2308" width="10.296875" style="2" customWidth="1"/>
    <col min="2309" max="2309" width="9.296875" style="2" customWidth="1"/>
    <col min="2310" max="2310" width="10.3984375" style="2" customWidth="1"/>
    <col min="2311" max="2311" width="9.69921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4.59765625" style="2" customWidth="1"/>
    <col min="2563" max="2563" width="28.3984375" style="2" customWidth="1"/>
    <col min="2564" max="2564" width="10.296875" style="2" customWidth="1"/>
    <col min="2565" max="2565" width="9.296875" style="2" customWidth="1"/>
    <col min="2566" max="2566" width="10.3984375" style="2" customWidth="1"/>
    <col min="2567" max="2567" width="9.69921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4.59765625" style="2" customWidth="1"/>
    <col min="2819" max="2819" width="28.3984375" style="2" customWidth="1"/>
    <col min="2820" max="2820" width="10.296875" style="2" customWidth="1"/>
    <col min="2821" max="2821" width="9.296875" style="2" customWidth="1"/>
    <col min="2822" max="2822" width="10.3984375" style="2" customWidth="1"/>
    <col min="2823" max="2823" width="9.69921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4.59765625" style="2" customWidth="1"/>
    <col min="3075" max="3075" width="28.3984375" style="2" customWidth="1"/>
    <col min="3076" max="3076" width="10.296875" style="2" customWidth="1"/>
    <col min="3077" max="3077" width="9.296875" style="2" customWidth="1"/>
    <col min="3078" max="3078" width="10.3984375" style="2" customWidth="1"/>
    <col min="3079" max="3079" width="9.69921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4.59765625" style="2" customWidth="1"/>
    <col min="3331" max="3331" width="28.3984375" style="2" customWidth="1"/>
    <col min="3332" max="3332" width="10.296875" style="2" customWidth="1"/>
    <col min="3333" max="3333" width="9.296875" style="2" customWidth="1"/>
    <col min="3334" max="3334" width="10.3984375" style="2" customWidth="1"/>
    <col min="3335" max="3335" width="9.69921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4.59765625" style="2" customWidth="1"/>
    <col min="3587" max="3587" width="28.3984375" style="2" customWidth="1"/>
    <col min="3588" max="3588" width="10.296875" style="2" customWidth="1"/>
    <col min="3589" max="3589" width="9.296875" style="2" customWidth="1"/>
    <col min="3590" max="3590" width="10.3984375" style="2" customWidth="1"/>
    <col min="3591" max="3591" width="9.69921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4.59765625" style="2" customWidth="1"/>
    <col min="3843" max="3843" width="28.3984375" style="2" customWidth="1"/>
    <col min="3844" max="3844" width="10.296875" style="2" customWidth="1"/>
    <col min="3845" max="3845" width="9.296875" style="2" customWidth="1"/>
    <col min="3846" max="3846" width="10.3984375" style="2" customWidth="1"/>
    <col min="3847" max="3847" width="9.69921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4.59765625" style="2" customWidth="1"/>
    <col min="4099" max="4099" width="28.3984375" style="2" customWidth="1"/>
    <col min="4100" max="4100" width="10.296875" style="2" customWidth="1"/>
    <col min="4101" max="4101" width="9.296875" style="2" customWidth="1"/>
    <col min="4102" max="4102" width="10.3984375" style="2" customWidth="1"/>
    <col min="4103" max="4103" width="9.69921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4.59765625" style="2" customWidth="1"/>
    <col min="4355" max="4355" width="28.3984375" style="2" customWidth="1"/>
    <col min="4356" max="4356" width="10.296875" style="2" customWidth="1"/>
    <col min="4357" max="4357" width="9.296875" style="2" customWidth="1"/>
    <col min="4358" max="4358" width="10.3984375" style="2" customWidth="1"/>
    <col min="4359" max="4359" width="9.69921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4.59765625" style="2" customWidth="1"/>
    <col min="4611" max="4611" width="28.3984375" style="2" customWidth="1"/>
    <col min="4612" max="4612" width="10.296875" style="2" customWidth="1"/>
    <col min="4613" max="4613" width="9.296875" style="2" customWidth="1"/>
    <col min="4614" max="4614" width="10.3984375" style="2" customWidth="1"/>
    <col min="4615" max="4615" width="9.69921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4.59765625" style="2" customWidth="1"/>
    <col min="4867" max="4867" width="28.3984375" style="2" customWidth="1"/>
    <col min="4868" max="4868" width="10.296875" style="2" customWidth="1"/>
    <col min="4869" max="4869" width="9.296875" style="2" customWidth="1"/>
    <col min="4870" max="4870" width="10.3984375" style="2" customWidth="1"/>
    <col min="4871" max="4871" width="9.69921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4.59765625" style="2" customWidth="1"/>
    <col min="5123" max="5123" width="28.3984375" style="2" customWidth="1"/>
    <col min="5124" max="5124" width="10.296875" style="2" customWidth="1"/>
    <col min="5125" max="5125" width="9.296875" style="2" customWidth="1"/>
    <col min="5126" max="5126" width="10.3984375" style="2" customWidth="1"/>
    <col min="5127" max="5127" width="9.69921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4.59765625" style="2" customWidth="1"/>
    <col min="5379" max="5379" width="28.3984375" style="2" customWidth="1"/>
    <col min="5380" max="5380" width="10.296875" style="2" customWidth="1"/>
    <col min="5381" max="5381" width="9.296875" style="2" customWidth="1"/>
    <col min="5382" max="5382" width="10.3984375" style="2" customWidth="1"/>
    <col min="5383" max="5383" width="9.69921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4.59765625" style="2" customWidth="1"/>
    <col min="5635" max="5635" width="28.3984375" style="2" customWidth="1"/>
    <col min="5636" max="5636" width="10.296875" style="2" customWidth="1"/>
    <col min="5637" max="5637" width="9.296875" style="2" customWidth="1"/>
    <col min="5638" max="5638" width="10.3984375" style="2" customWidth="1"/>
    <col min="5639" max="5639" width="9.69921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4.59765625" style="2" customWidth="1"/>
    <col min="5891" max="5891" width="28.3984375" style="2" customWidth="1"/>
    <col min="5892" max="5892" width="10.296875" style="2" customWidth="1"/>
    <col min="5893" max="5893" width="9.296875" style="2" customWidth="1"/>
    <col min="5894" max="5894" width="10.3984375" style="2" customWidth="1"/>
    <col min="5895" max="5895" width="9.69921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4.59765625" style="2" customWidth="1"/>
    <col min="6147" max="6147" width="28.3984375" style="2" customWidth="1"/>
    <col min="6148" max="6148" width="10.296875" style="2" customWidth="1"/>
    <col min="6149" max="6149" width="9.296875" style="2" customWidth="1"/>
    <col min="6150" max="6150" width="10.3984375" style="2" customWidth="1"/>
    <col min="6151" max="6151" width="9.69921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4.59765625" style="2" customWidth="1"/>
    <col min="6403" max="6403" width="28.3984375" style="2" customWidth="1"/>
    <col min="6404" max="6404" width="10.296875" style="2" customWidth="1"/>
    <col min="6405" max="6405" width="9.296875" style="2" customWidth="1"/>
    <col min="6406" max="6406" width="10.3984375" style="2" customWidth="1"/>
    <col min="6407" max="6407" width="9.69921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4.59765625" style="2" customWidth="1"/>
    <col min="6659" max="6659" width="28.3984375" style="2" customWidth="1"/>
    <col min="6660" max="6660" width="10.296875" style="2" customWidth="1"/>
    <col min="6661" max="6661" width="9.296875" style="2" customWidth="1"/>
    <col min="6662" max="6662" width="10.3984375" style="2" customWidth="1"/>
    <col min="6663" max="6663" width="9.69921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4.59765625" style="2" customWidth="1"/>
    <col min="6915" max="6915" width="28.3984375" style="2" customWidth="1"/>
    <col min="6916" max="6916" width="10.296875" style="2" customWidth="1"/>
    <col min="6917" max="6917" width="9.296875" style="2" customWidth="1"/>
    <col min="6918" max="6918" width="10.3984375" style="2" customWidth="1"/>
    <col min="6919" max="6919" width="9.69921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4.59765625" style="2" customWidth="1"/>
    <col min="7171" max="7171" width="28.3984375" style="2" customWidth="1"/>
    <col min="7172" max="7172" width="10.296875" style="2" customWidth="1"/>
    <col min="7173" max="7173" width="9.296875" style="2" customWidth="1"/>
    <col min="7174" max="7174" width="10.3984375" style="2" customWidth="1"/>
    <col min="7175" max="7175" width="9.69921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4.59765625" style="2" customWidth="1"/>
    <col min="7427" max="7427" width="28.3984375" style="2" customWidth="1"/>
    <col min="7428" max="7428" width="10.296875" style="2" customWidth="1"/>
    <col min="7429" max="7429" width="9.296875" style="2" customWidth="1"/>
    <col min="7430" max="7430" width="10.3984375" style="2" customWidth="1"/>
    <col min="7431" max="7431" width="9.69921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4.59765625" style="2" customWidth="1"/>
    <col min="7683" max="7683" width="28.3984375" style="2" customWidth="1"/>
    <col min="7684" max="7684" width="10.296875" style="2" customWidth="1"/>
    <col min="7685" max="7685" width="9.296875" style="2" customWidth="1"/>
    <col min="7686" max="7686" width="10.3984375" style="2" customWidth="1"/>
    <col min="7687" max="7687" width="9.69921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4.59765625" style="2" customWidth="1"/>
    <col min="7939" max="7939" width="28.3984375" style="2" customWidth="1"/>
    <col min="7940" max="7940" width="10.296875" style="2" customWidth="1"/>
    <col min="7941" max="7941" width="9.296875" style="2" customWidth="1"/>
    <col min="7942" max="7942" width="10.3984375" style="2" customWidth="1"/>
    <col min="7943" max="7943" width="9.69921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4.59765625" style="2" customWidth="1"/>
    <col min="8195" max="8195" width="28.3984375" style="2" customWidth="1"/>
    <col min="8196" max="8196" width="10.296875" style="2" customWidth="1"/>
    <col min="8197" max="8197" width="9.296875" style="2" customWidth="1"/>
    <col min="8198" max="8198" width="10.3984375" style="2" customWidth="1"/>
    <col min="8199" max="8199" width="9.69921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4.59765625" style="2" customWidth="1"/>
    <col min="8451" max="8451" width="28.3984375" style="2" customWidth="1"/>
    <col min="8452" max="8452" width="10.296875" style="2" customWidth="1"/>
    <col min="8453" max="8453" width="9.296875" style="2" customWidth="1"/>
    <col min="8454" max="8454" width="10.3984375" style="2" customWidth="1"/>
    <col min="8455" max="8455" width="9.69921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4.59765625" style="2" customWidth="1"/>
    <col min="8707" max="8707" width="28.3984375" style="2" customWidth="1"/>
    <col min="8708" max="8708" width="10.296875" style="2" customWidth="1"/>
    <col min="8709" max="8709" width="9.296875" style="2" customWidth="1"/>
    <col min="8710" max="8710" width="10.3984375" style="2" customWidth="1"/>
    <col min="8711" max="8711" width="9.69921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4.59765625" style="2" customWidth="1"/>
    <col min="8963" max="8963" width="28.3984375" style="2" customWidth="1"/>
    <col min="8964" max="8964" width="10.296875" style="2" customWidth="1"/>
    <col min="8965" max="8965" width="9.296875" style="2" customWidth="1"/>
    <col min="8966" max="8966" width="10.3984375" style="2" customWidth="1"/>
    <col min="8967" max="8967" width="9.69921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4.59765625" style="2" customWidth="1"/>
    <col min="9219" max="9219" width="28.3984375" style="2" customWidth="1"/>
    <col min="9220" max="9220" width="10.296875" style="2" customWidth="1"/>
    <col min="9221" max="9221" width="9.296875" style="2" customWidth="1"/>
    <col min="9222" max="9222" width="10.3984375" style="2" customWidth="1"/>
    <col min="9223" max="9223" width="9.69921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4.59765625" style="2" customWidth="1"/>
    <col min="9475" max="9475" width="28.3984375" style="2" customWidth="1"/>
    <col min="9476" max="9476" width="10.296875" style="2" customWidth="1"/>
    <col min="9477" max="9477" width="9.296875" style="2" customWidth="1"/>
    <col min="9478" max="9478" width="10.3984375" style="2" customWidth="1"/>
    <col min="9479" max="9479" width="9.69921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4.59765625" style="2" customWidth="1"/>
    <col min="9731" max="9731" width="28.3984375" style="2" customWidth="1"/>
    <col min="9732" max="9732" width="10.296875" style="2" customWidth="1"/>
    <col min="9733" max="9733" width="9.296875" style="2" customWidth="1"/>
    <col min="9734" max="9734" width="10.3984375" style="2" customWidth="1"/>
    <col min="9735" max="9735" width="9.69921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4.59765625" style="2" customWidth="1"/>
    <col min="9987" max="9987" width="28.3984375" style="2" customWidth="1"/>
    <col min="9988" max="9988" width="10.296875" style="2" customWidth="1"/>
    <col min="9989" max="9989" width="9.296875" style="2" customWidth="1"/>
    <col min="9990" max="9990" width="10.3984375" style="2" customWidth="1"/>
    <col min="9991" max="9991" width="9.69921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4.59765625" style="2" customWidth="1"/>
    <col min="10243" max="10243" width="28.3984375" style="2" customWidth="1"/>
    <col min="10244" max="10244" width="10.296875" style="2" customWidth="1"/>
    <col min="10245" max="10245" width="9.296875" style="2" customWidth="1"/>
    <col min="10246" max="10246" width="10.3984375" style="2" customWidth="1"/>
    <col min="10247" max="10247" width="9.69921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4.59765625" style="2" customWidth="1"/>
    <col min="10499" max="10499" width="28.3984375" style="2" customWidth="1"/>
    <col min="10500" max="10500" width="10.296875" style="2" customWidth="1"/>
    <col min="10501" max="10501" width="9.296875" style="2" customWidth="1"/>
    <col min="10502" max="10502" width="10.3984375" style="2" customWidth="1"/>
    <col min="10503" max="10503" width="9.69921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4.59765625" style="2" customWidth="1"/>
    <col min="10755" max="10755" width="28.3984375" style="2" customWidth="1"/>
    <col min="10756" max="10756" width="10.296875" style="2" customWidth="1"/>
    <col min="10757" max="10757" width="9.296875" style="2" customWidth="1"/>
    <col min="10758" max="10758" width="10.3984375" style="2" customWidth="1"/>
    <col min="10759" max="10759" width="9.69921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4.59765625" style="2" customWidth="1"/>
    <col min="11011" max="11011" width="28.3984375" style="2" customWidth="1"/>
    <col min="11012" max="11012" width="10.296875" style="2" customWidth="1"/>
    <col min="11013" max="11013" width="9.296875" style="2" customWidth="1"/>
    <col min="11014" max="11014" width="10.3984375" style="2" customWidth="1"/>
    <col min="11015" max="11015" width="9.69921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4.59765625" style="2" customWidth="1"/>
    <col min="11267" max="11267" width="28.3984375" style="2" customWidth="1"/>
    <col min="11268" max="11268" width="10.296875" style="2" customWidth="1"/>
    <col min="11269" max="11269" width="9.296875" style="2" customWidth="1"/>
    <col min="11270" max="11270" width="10.3984375" style="2" customWidth="1"/>
    <col min="11271" max="11271" width="9.69921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4.59765625" style="2" customWidth="1"/>
    <col min="11523" max="11523" width="28.3984375" style="2" customWidth="1"/>
    <col min="11524" max="11524" width="10.296875" style="2" customWidth="1"/>
    <col min="11525" max="11525" width="9.296875" style="2" customWidth="1"/>
    <col min="11526" max="11526" width="10.3984375" style="2" customWidth="1"/>
    <col min="11527" max="11527" width="9.69921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4.59765625" style="2" customWidth="1"/>
    <col min="11779" max="11779" width="28.3984375" style="2" customWidth="1"/>
    <col min="11780" max="11780" width="10.296875" style="2" customWidth="1"/>
    <col min="11781" max="11781" width="9.296875" style="2" customWidth="1"/>
    <col min="11782" max="11782" width="10.3984375" style="2" customWidth="1"/>
    <col min="11783" max="11783" width="9.69921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4.59765625" style="2" customWidth="1"/>
    <col min="12035" max="12035" width="28.3984375" style="2" customWidth="1"/>
    <col min="12036" max="12036" width="10.296875" style="2" customWidth="1"/>
    <col min="12037" max="12037" width="9.296875" style="2" customWidth="1"/>
    <col min="12038" max="12038" width="10.3984375" style="2" customWidth="1"/>
    <col min="12039" max="12039" width="9.69921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4.59765625" style="2" customWidth="1"/>
    <col min="12291" max="12291" width="28.3984375" style="2" customWidth="1"/>
    <col min="12292" max="12292" width="10.296875" style="2" customWidth="1"/>
    <col min="12293" max="12293" width="9.296875" style="2" customWidth="1"/>
    <col min="12294" max="12294" width="10.3984375" style="2" customWidth="1"/>
    <col min="12295" max="12295" width="9.69921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4.59765625" style="2" customWidth="1"/>
    <col min="12547" max="12547" width="28.3984375" style="2" customWidth="1"/>
    <col min="12548" max="12548" width="10.296875" style="2" customWidth="1"/>
    <col min="12549" max="12549" width="9.296875" style="2" customWidth="1"/>
    <col min="12550" max="12550" width="10.3984375" style="2" customWidth="1"/>
    <col min="12551" max="12551" width="9.69921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4.59765625" style="2" customWidth="1"/>
    <col min="12803" max="12803" width="28.3984375" style="2" customWidth="1"/>
    <col min="12804" max="12804" width="10.296875" style="2" customWidth="1"/>
    <col min="12805" max="12805" width="9.296875" style="2" customWidth="1"/>
    <col min="12806" max="12806" width="10.3984375" style="2" customWidth="1"/>
    <col min="12807" max="12807" width="9.69921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4.59765625" style="2" customWidth="1"/>
    <col min="13059" max="13059" width="28.3984375" style="2" customWidth="1"/>
    <col min="13060" max="13060" width="10.296875" style="2" customWidth="1"/>
    <col min="13061" max="13061" width="9.296875" style="2" customWidth="1"/>
    <col min="13062" max="13062" width="10.3984375" style="2" customWidth="1"/>
    <col min="13063" max="13063" width="9.69921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4.59765625" style="2" customWidth="1"/>
    <col min="13315" max="13315" width="28.3984375" style="2" customWidth="1"/>
    <col min="13316" max="13316" width="10.296875" style="2" customWidth="1"/>
    <col min="13317" max="13317" width="9.296875" style="2" customWidth="1"/>
    <col min="13318" max="13318" width="10.3984375" style="2" customWidth="1"/>
    <col min="13319" max="13319" width="9.69921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4.59765625" style="2" customWidth="1"/>
    <col min="13571" max="13571" width="28.3984375" style="2" customWidth="1"/>
    <col min="13572" max="13572" width="10.296875" style="2" customWidth="1"/>
    <col min="13573" max="13573" width="9.296875" style="2" customWidth="1"/>
    <col min="13574" max="13574" width="10.3984375" style="2" customWidth="1"/>
    <col min="13575" max="13575" width="9.69921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4.59765625" style="2" customWidth="1"/>
    <col min="13827" max="13827" width="28.3984375" style="2" customWidth="1"/>
    <col min="13828" max="13828" width="10.296875" style="2" customWidth="1"/>
    <col min="13829" max="13829" width="9.296875" style="2" customWidth="1"/>
    <col min="13830" max="13830" width="10.3984375" style="2" customWidth="1"/>
    <col min="13831" max="13831" width="9.69921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4.59765625" style="2" customWidth="1"/>
    <col min="14083" max="14083" width="28.3984375" style="2" customWidth="1"/>
    <col min="14084" max="14084" width="10.296875" style="2" customWidth="1"/>
    <col min="14085" max="14085" width="9.296875" style="2" customWidth="1"/>
    <col min="14086" max="14086" width="10.3984375" style="2" customWidth="1"/>
    <col min="14087" max="14087" width="9.69921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4.59765625" style="2" customWidth="1"/>
    <col min="14339" max="14339" width="28.3984375" style="2" customWidth="1"/>
    <col min="14340" max="14340" width="10.296875" style="2" customWidth="1"/>
    <col min="14341" max="14341" width="9.296875" style="2" customWidth="1"/>
    <col min="14342" max="14342" width="10.3984375" style="2" customWidth="1"/>
    <col min="14343" max="14343" width="9.69921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4.59765625" style="2" customWidth="1"/>
    <col min="14595" max="14595" width="28.3984375" style="2" customWidth="1"/>
    <col min="14596" max="14596" width="10.296875" style="2" customWidth="1"/>
    <col min="14597" max="14597" width="9.296875" style="2" customWidth="1"/>
    <col min="14598" max="14598" width="10.3984375" style="2" customWidth="1"/>
    <col min="14599" max="14599" width="9.69921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4.59765625" style="2" customWidth="1"/>
    <col min="14851" max="14851" width="28.3984375" style="2" customWidth="1"/>
    <col min="14852" max="14852" width="10.296875" style="2" customWidth="1"/>
    <col min="14853" max="14853" width="9.296875" style="2" customWidth="1"/>
    <col min="14854" max="14854" width="10.3984375" style="2" customWidth="1"/>
    <col min="14855" max="14855" width="9.69921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4.59765625" style="2" customWidth="1"/>
    <col min="15107" max="15107" width="28.3984375" style="2" customWidth="1"/>
    <col min="15108" max="15108" width="10.296875" style="2" customWidth="1"/>
    <col min="15109" max="15109" width="9.296875" style="2" customWidth="1"/>
    <col min="15110" max="15110" width="10.3984375" style="2" customWidth="1"/>
    <col min="15111" max="15111" width="9.69921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4.59765625" style="2" customWidth="1"/>
    <col min="15363" max="15363" width="28.3984375" style="2" customWidth="1"/>
    <col min="15364" max="15364" width="10.296875" style="2" customWidth="1"/>
    <col min="15365" max="15365" width="9.296875" style="2" customWidth="1"/>
    <col min="15366" max="15366" width="10.3984375" style="2" customWidth="1"/>
    <col min="15367" max="15367" width="9.69921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4.59765625" style="2" customWidth="1"/>
    <col min="15619" max="15619" width="28.3984375" style="2" customWidth="1"/>
    <col min="15620" max="15620" width="10.296875" style="2" customWidth="1"/>
    <col min="15621" max="15621" width="9.296875" style="2" customWidth="1"/>
    <col min="15622" max="15622" width="10.3984375" style="2" customWidth="1"/>
    <col min="15623" max="15623" width="9.69921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4.59765625" style="2" customWidth="1"/>
    <col min="15875" max="15875" width="28.3984375" style="2" customWidth="1"/>
    <col min="15876" max="15876" width="10.296875" style="2" customWidth="1"/>
    <col min="15877" max="15877" width="9.296875" style="2" customWidth="1"/>
    <col min="15878" max="15878" width="10.3984375" style="2" customWidth="1"/>
    <col min="15879" max="15879" width="9.69921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4.59765625" style="2" customWidth="1"/>
    <col min="16131" max="16131" width="28.3984375" style="2" customWidth="1"/>
    <col min="16132" max="16132" width="10.296875" style="2" customWidth="1"/>
    <col min="16133" max="16133" width="9.296875" style="2" customWidth="1"/>
    <col min="16134" max="16134" width="10.3984375" style="2" customWidth="1"/>
    <col min="16135" max="16135" width="9.69921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42736</v>
      </c>
    </row>
    <row r="3" spans="2:9" ht="11.95" customHeight="1" x14ac:dyDescent="0.25">
      <c r="C3" s="3"/>
      <c r="G3" s="48" t="s">
        <v>0</v>
      </c>
    </row>
    <row r="4" spans="2:9" ht="15" customHeight="1" x14ac:dyDescent="0.25">
      <c r="B4" s="49" t="s">
        <v>1</v>
      </c>
      <c r="D4" s="8" t="s">
        <v>201</v>
      </c>
      <c r="E4" s="8" t="s">
        <v>202</v>
      </c>
      <c r="F4" s="8" t="s">
        <v>203</v>
      </c>
      <c r="G4" s="48" t="s">
        <v>2</v>
      </c>
    </row>
    <row r="5" spans="2:9" ht="11.95" customHeight="1" x14ac:dyDescent="0.25">
      <c r="B5" s="50" t="s">
        <v>3</v>
      </c>
      <c r="C5" s="2" t="s">
        <v>4</v>
      </c>
      <c r="D5" s="10">
        <v>641</v>
      </c>
      <c r="E5" s="10"/>
      <c r="F5" s="10">
        <v>641</v>
      </c>
      <c r="G5" s="5" t="s">
        <v>5</v>
      </c>
    </row>
    <row r="6" spans="2:9" ht="11.95" customHeight="1" x14ac:dyDescent="0.25">
      <c r="B6" s="50" t="s">
        <v>14</v>
      </c>
      <c r="C6" s="2" t="s">
        <v>97</v>
      </c>
      <c r="D6" s="10">
        <v>56.4</v>
      </c>
      <c r="E6" s="10">
        <v>11.28</v>
      </c>
      <c r="F6" s="10">
        <v>67.680000000000007</v>
      </c>
      <c r="G6" s="5">
        <v>203072</v>
      </c>
    </row>
    <row r="7" spans="2:9" ht="11.95" customHeight="1" x14ac:dyDescent="0.25">
      <c r="B7" s="50" t="s">
        <v>77</v>
      </c>
      <c r="C7" s="2" t="s">
        <v>204</v>
      </c>
      <c r="D7" s="10">
        <v>198</v>
      </c>
      <c r="E7" s="10">
        <v>39.6</v>
      </c>
      <c r="F7" s="10">
        <v>237.6</v>
      </c>
      <c r="G7" s="5">
        <v>203073</v>
      </c>
    </row>
    <row r="8" spans="2:9" ht="11.95" customHeight="1" x14ac:dyDescent="0.25">
      <c r="B8" s="50" t="s">
        <v>6</v>
      </c>
      <c r="C8" s="2" t="s">
        <v>279</v>
      </c>
      <c r="D8" s="11">
        <v>60.95</v>
      </c>
      <c r="E8" s="11">
        <v>12.19</v>
      </c>
      <c r="F8" s="11">
        <v>73.14</v>
      </c>
      <c r="G8" s="5" t="s">
        <v>5</v>
      </c>
      <c r="H8" s="12"/>
    </row>
    <row r="9" spans="2:9" ht="22.2" customHeight="1" x14ac:dyDescent="0.25">
      <c r="B9" s="50" t="s">
        <v>280</v>
      </c>
      <c r="C9" s="54" t="s">
        <v>281</v>
      </c>
      <c r="D9" s="11">
        <v>497</v>
      </c>
      <c r="E9" s="11">
        <v>99.4</v>
      </c>
      <c r="F9" s="11">
        <v>596.4</v>
      </c>
      <c r="G9" s="5">
        <v>203074</v>
      </c>
      <c r="H9" s="12"/>
    </row>
    <row r="10" spans="2:9" ht="11.95" customHeight="1" x14ac:dyDescent="0.25">
      <c r="B10" s="50" t="s">
        <v>282</v>
      </c>
      <c r="C10" s="2" t="s">
        <v>283</v>
      </c>
      <c r="D10" s="11">
        <v>9.86</v>
      </c>
      <c r="E10" s="11"/>
      <c r="F10" s="11">
        <v>9.86</v>
      </c>
      <c r="G10" s="5">
        <v>203075</v>
      </c>
      <c r="H10" s="12"/>
    </row>
    <row r="11" spans="2:9" ht="11.95" customHeight="1" x14ac:dyDescent="0.25">
      <c r="B11" s="50" t="s">
        <v>8</v>
      </c>
      <c r="C11" s="2" t="s">
        <v>284</v>
      </c>
      <c r="D11" s="11">
        <v>15</v>
      </c>
      <c r="E11" s="11">
        <v>3</v>
      </c>
      <c r="F11" s="11">
        <v>18</v>
      </c>
      <c r="G11" s="5" t="s">
        <v>5</v>
      </c>
      <c r="H11" s="12"/>
    </row>
    <row r="12" spans="2:9" ht="12.85" customHeight="1" x14ac:dyDescent="0.25">
      <c r="D12" s="13">
        <f>SUM(D5:D11)</f>
        <v>1478.2099999999998</v>
      </c>
      <c r="E12" s="13">
        <f>SUM(E5:E11)</f>
        <v>165.47</v>
      </c>
      <c r="F12" s="13">
        <f>SUM(F5:F11)</f>
        <v>1643.68</v>
      </c>
      <c r="I12" s="2" t="s">
        <v>10</v>
      </c>
    </row>
    <row r="13" spans="2:9" x14ac:dyDescent="0.25">
      <c r="B13" s="49" t="s">
        <v>11</v>
      </c>
      <c r="D13" s="14"/>
      <c r="E13" s="14"/>
      <c r="F13" s="14"/>
    </row>
    <row r="14" spans="2:9" x14ac:dyDescent="0.25">
      <c r="B14" s="50" t="s">
        <v>12</v>
      </c>
      <c r="C14" s="2" t="s">
        <v>13</v>
      </c>
      <c r="D14" s="15">
        <v>8.68</v>
      </c>
      <c r="E14" s="15"/>
      <c r="F14" s="15">
        <v>8.68</v>
      </c>
      <c r="G14" s="5" t="s">
        <v>5</v>
      </c>
    </row>
    <row r="15" spans="2:9" x14ac:dyDescent="0.25">
      <c r="B15" s="50" t="s">
        <v>14</v>
      </c>
      <c r="C15" s="2" t="s">
        <v>15</v>
      </c>
      <c r="D15" s="15">
        <v>46.48</v>
      </c>
      <c r="E15" s="15">
        <v>9.3000000000000007</v>
      </c>
      <c r="F15" s="15">
        <v>55.78</v>
      </c>
      <c r="G15" s="5">
        <v>203072</v>
      </c>
    </row>
    <row r="16" spans="2:9" x14ac:dyDescent="0.25">
      <c r="B16" s="50" t="s">
        <v>27</v>
      </c>
      <c r="C16" s="2" t="s">
        <v>28</v>
      </c>
      <c r="D16" s="15">
        <v>38.57</v>
      </c>
      <c r="E16" s="15"/>
      <c r="F16" s="15">
        <v>38.57</v>
      </c>
      <c r="G16" s="5">
        <v>203076</v>
      </c>
    </row>
    <row r="17" spans="2:12" x14ac:dyDescent="0.25">
      <c r="B17" s="50" t="s">
        <v>16</v>
      </c>
      <c r="C17" s="2" t="s">
        <v>17</v>
      </c>
      <c r="D17" s="15">
        <v>13.38</v>
      </c>
      <c r="E17" s="15">
        <v>2.68</v>
      </c>
      <c r="F17" s="15">
        <v>16.059999999999999</v>
      </c>
      <c r="G17" s="5">
        <v>203077</v>
      </c>
      <c r="H17" s="12"/>
    </row>
    <row r="18" spans="2:12" x14ac:dyDescent="0.25">
      <c r="B18" s="2" t="s">
        <v>18</v>
      </c>
      <c r="C18" s="2" t="s">
        <v>19</v>
      </c>
      <c r="D18" s="16">
        <v>15.28</v>
      </c>
      <c r="E18" s="16">
        <v>3.05</v>
      </c>
      <c r="F18" s="16">
        <v>18.329999999999998</v>
      </c>
      <c r="G18" s="17" t="s">
        <v>5</v>
      </c>
    </row>
    <row r="19" spans="2:12" x14ac:dyDescent="0.25">
      <c r="B19" s="50" t="s">
        <v>285</v>
      </c>
      <c r="C19" s="2" t="s">
        <v>286</v>
      </c>
      <c r="D19" s="16">
        <v>496.99</v>
      </c>
      <c r="E19" s="16">
        <v>99.4</v>
      </c>
      <c r="F19" s="16">
        <v>596.39</v>
      </c>
      <c r="G19" s="17" t="s">
        <v>52</v>
      </c>
    </row>
    <row r="20" spans="2:12" x14ac:dyDescent="0.25">
      <c r="B20" s="2" t="s">
        <v>8</v>
      </c>
      <c r="C20" s="2" t="s">
        <v>287</v>
      </c>
      <c r="D20" s="15">
        <v>95.6</v>
      </c>
      <c r="E20" s="15">
        <v>19.12</v>
      </c>
      <c r="F20" s="15">
        <v>114.72</v>
      </c>
      <c r="G20" s="17" t="s">
        <v>5</v>
      </c>
      <c r="H20" s="12"/>
    </row>
    <row r="21" spans="2:12" x14ac:dyDescent="0.25">
      <c r="B21" s="50" t="s">
        <v>210</v>
      </c>
      <c r="C21" s="2" t="s">
        <v>211</v>
      </c>
      <c r="D21" s="15">
        <v>56</v>
      </c>
      <c r="E21" s="15">
        <v>11.2</v>
      </c>
      <c r="F21" s="15">
        <v>67.2</v>
      </c>
      <c r="G21" s="17" t="s">
        <v>288</v>
      </c>
      <c r="H21" s="12"/>
    </row>
    <row r="22" spans="2:12" x14ac:dyDescent="0.25">
      <c r="B22" s="50" t="s">
        <v>289</v>
      </c>
      <c r="C22" s="2" t="s">
        <v>290</v>
      </c>
      <c r="D22" s="15">
        <v>17.48</v>
      </c>
      <c r="E22" s="15">
        <v>3.5</v>
      </c>
      <c r="F22" s="15">
        <v>20.98</v>
      </c>
      <c r="G22" s="17" t="s">
        <v>52</v>
      </c>
      <c r="H22" s="12"/>
    </row>
    <row r="23" spans="2:12" x14ac:dyDescent="0.25">
      <c r="B23" s="50" t="s">
        <v>23</v>
      </c>
      <c r="C23" s="2" t="s">
        <v>2087</v>
      </c>
      <c r="D23" s="15">
        <v>58.66</v>
      </c>
      <c r="E23" s="15">
        <v>11.73</v>
      </c>
      <c r="F23" s="15">
        <v>70.39</v>
      </c>
      <c r="G23" s="17">
        <v>203078</v>
      </c>
      <c r="J23" s="16"/>
      <c r="K23" s="16"/>
      <c r="L23" s="16"/>
    </row>
    <row r="24" spans="2:12" x14ac:dyDescent="0.25">
      <c r="D24" s="13">
        <f>SUM(D14:D23)</f>
        <v>847.12</v>
      </c>
      <c r="E24" s="13">
        <f>SUM(E14:E23)</f>
        <v>159.97999999999999</v>
      </c>
      <c r="F24" s="13">
        <f>SUM(F14:F23)</f>
        <v>1007.1</v>
      </c>
    </row>
    <row r="25" spans="2:12" x14ac:dyDescent="0.25">
      <c r="B25" s="49" t="s">
        <v>26</v>
      </c>
      <c r="D25" s="14"/>
      <c r="E25" s="14"/>
      <c r="F25" s="14"/>
    </row>
    <row r="26" spans="2:12" x14ac:dyDescent="0.25">
      <c r="B26" s="50" t="s">
        <v>3</v>
      </c>
      <c r="C26" s="2" t="s">
        <v>4</v>
      </c>
      <c r="D26" s="14">
        <v>436</v>
      </c>
      <c r="E26" s="14"/>
      <c r="F26" s="14">
        <v>436</v>
      </c>
      <c r="G26" s="5" t="s">
        <v>5</v>
      </c>
    </row>
    <row r="27" spans="2:12" x14ac:dyDescent="0.25">
      <c r="B27" s="50" t="s">
        <v>27</v>
      </c>
      <c r="C27" s="2" t="s">
        <v>28</v>
      </c>
      <c r="D27" s="14">
        <v>12.35</v>
      </c>
      <c r="E27" s="14"/>
      <c r="F27" s="14">
        <v>12.35</v>
      </c>
      <c r="G27" s="5">
        <v>203079</v>
      </c>
    </row>
    <row r="28" spans="2:12" x14ac:dyDescent="0.25">
      <c r="B28" s="50" t="s">
        <v>6</v>
      </c>
      <c r="C28" s="2" t="s">
        <v>279</v>
      </c>
      <c r="D28" s="15">
        <v>59.83</v>
      </c>
      <c r="E28" s="15">
        <v>11.97</v>
      </c>
      <c r="F28" s="15">
        <v>71.8</v>
      </c>
      <c r="G28" s="5" t="s">
        <v>5</v>
      </c>
      <c r="H28" s="12"/>
    </row>
    <row r="29" spans="2:12" x14ac:dyDescent="0.25">
      <c r="B29" s="50" t="s">
        <v>14</v>
      </c>
      <c r="C29" s="2" t="s">
        <v>291</v>
      </c>
      <c r="D29" s="15">
        <v>31.51</v>
      </c>
      <c r="E29" s="15">
        <v>6.3</v>
      </c>
      <c r="F29" s="15">
        <v>37.81</v>
      </c>
      <c r="G29" s="5">
        <v>203072</v>
      </c>
      <c r="H29" s="12"/>
    </row>
    <row r="30" spans="2:12" x14ac:dyDescent="0.25">
      <c r="B30" s="50" t="s">
        <v>116</v>
      </c>
      <c r="C30" s="2" t="s">
        <v>292</v>
      </c>
      <c r="D30" s="15">
        <v>21.99</v>
      </c>
      <c r="E30" s="15">
        <v>4.4000000000000004</v>
      </c>
      <c r="F30" s="15">
        <v>26.39</v>
      </c>
      <c r="G30" s="5">
        <v>203080</v>
      </c>
      <c r="H30" s="12"/>
    </row>
    <row r="31" spans="2:12" x14ac:dyDescent="0.25">
      <c r="B31" s="50" t="s">
        <v>146</v>
      </c>
      <c r="C31" s="2" t="s">
        <v>293</v>
      </c>
      <c r="D31" s="15">
        <v>316.8</v>
      </c>
      <c r="E31" s="15">
        <v>63.36</v>
      </c>
      <c r="F31" s="15">
        <v>380.16</v>
      </c>
      <c r="G31" s="5" t="s">
        <v>294</v>
      </c>
      <c r="H31" s="12"/>
    </row>
    <row r="32" spans="2:12" x14ac:dyDescent="0.25">
      <c r="B32" s="50" t="s">
        <v>295</v>
      </c>
      <c r="C32" s="2" t="s">
        <v>296</v>
      </c>
      <c r="D32" s="15">
        <v>236</v>
      </c>
      <c r="E32" s="15">
        <v>47.2</v>
      </c>
      <c r="F32" s="15">
        <v>283.2</v>
      </c>
      <c r="G32" s="5" t="s">
        <v>297</v>
      </c>
      <c r="H32" s="12"/>
    </row>
    <row r="33" spans="1:8" x14ac:dyDescent="0.25">
      <c r="B33" s="50" t="s">
        <v>282</v>
      </c>
      <c r="C33" s="2" t="s">
        <v>298</v>
      </c>
      <c r="D33" s="15">
        <v>16.899999999999999</v>
      </c>
      <c r="E33" s="15"/>
      <c r="F33" s="15">
        <v>16.899999999999999</v>
      </c>
      <c r="G33" s="5">
        <v>203075</v>
      </c>
      <c r="H33" s="12"/>
    </row>
    <row r="34" spans="1:8" x14ac:dyDescent="0.25">
      <c r="B34" s="50" t="s">
        <v>299</v>
      </c>
      <c r="C34" s="2" t="s">
        <v>300</v>
      </c>
      <c r="D34" s="15">
        <v>246</v>
      </c>
      <c r="E34" s="15"/>
      <c r="F34" s="15">
        <v>246</v>
      </c>
      <c r="G34" s="5">
        <v>203081</v>
      </c>
      <c r="H34" s="12"/>
    </row>
    <row r="35" spans="1:8" x14ac:dyDescent="0.25">
      <c r="B35" s="18" t="s">
        <v>30</v>
      </c>
      <c r="C35" s="2" t="s">
        <v>31</v>
      </c>
      <c r="D35" s="40">
        <v>10</v>
      </c>
      <c r="E35" s="16">
        <v>2</v>
      </c>
      <c r="F35" s="16">
        <v>12</v>
      </c>
      <c r="G35" s="5" t="s">
        <v>5</v>
      </c>
    </row>
    <row r="36" spans="1:8" s="20" customFormat="1" x14ac:dyDescent="0.25">
      <c r="A36" s="19"/>
      <c r="C36" s="21"/>
      <c r="D36" s="13">
        <f>SUM(D26:D35)</f>
        <v>1387.38</v>
      </c>
      <c r="E36" s="13">
        <f>SUM(E26:E35)</f>
        <v>135.23000000000002</v>
      </c>
      <c r="F36" s="13">
        <f>SUM(F26:F35)</f>
        <v>1522.6100000000001</v>
      </c>
      <c r="G36" s="22" t="s">
        <v>10</v>
      </c>
      <c r="H36" s="19"/>
    </row>
    <row r="37" spans="1:8" x14ac:dyDescent="0.25">
      <c r="B37" s="49" t="s">
        <v>39</v>
      </c>
      <c r="D37" s="14"/>
      <c r="E37" s="14"/>
      <c r="F37" s="14"/>
    </row>
    <row r="38" spans="1:8" x14ac:dyDescent="0.25">
      <c r="B38" s="50" t="s">
        <v>3</v>
      </c>
      <c r="C38" s="2" t="s">
        <v>4</v>
      </c>
      <c r="D38" s="14">
        <v>203</v>
      </c>
      <c r="E38" s="14"/>
      <c r="F38" s="14">
        <v>203</v>
      </c>
      <c r="G38" s="5" t="s">
        <v>5</v>
      </c>
    </row>
    <row r="39" spans="1:8" x14ac:dyDescent="0.25">
      <c r="B39" s="50" t="s">
        <v>263</v>
      </c>
      <c r="C39" s="2" t="s">
        <v>301</v>
      </c>
      <c r="D39" s="11">
        <v>520</v>
      </c>
      <c r="E39" s="11">
        <v>104</v>
      </c>
      <c r="F39" s="11">
        <v>624</v>
      </c>
      <c r="G39" s="5">
        <v>203082</v>
      </c>
      <c r="H39" s="12"/>
    </row>
    <row r="40" spans="1:8" x14ac:dyDescent="0.25">
      <c r="B40" s="50" t="s">
        <v>263</v>
      </c>
      <c r="C40" s="2" t="s">
        <v>302</v>
      </c>
      <c r="D40" s="11">
        <v>520</v>
      </c>
      <c r="E40" s="11">
        <v>104</v>
      </c>
      <c r="F40" s="11">
        <v>624</v>
      </c>
      <c r="G40" s="5">
        <v>203082</v>
      </c>
      <c r="H40" s="12"/>
    </row>
    <row r="41" spans="1:8" x14ac:dyDescent="0.25">
      <c r="B41" s="50" t="s">
        <v>282</v>
      </c>
      <c r="C41" s="2" t="s">
        <v>303</v>
      </c>
      <c r="D41" s="11">
        <v>36.630000000000003</v>
      </c>
      <c r="E41" s="11"/>
      <c r="F41" s="11">
        <v>36.630000000000003</v>
      </c>
      <c r="G41" s="5">
        <v>203075</v>
      </c>
      <c r="H41" s="12"/>
    </row>
    <row r="42" spans="1:8" x14ac:dyDescent="0.25">
      <c r="B42" s="50" t="s">
        <v>44</v>
      </c>
      <c r="C42" s="2" t="s">
        <v>304</v>
      </c>
      <c r="D42" s="11">
        <v>81.66</v>
      </c>
      <c r="E42" s="11">
        <v>16.329999999999998</v>
      </c>
      <c r="F42" s="11">
        <v>97.99</v>
      </c>
      <c r="G42" s="23" t="s">
        <v>5</v>
      </c>
      <c r="H42" s="12"/>
    </row>
    <row r="43" spans="1:8" x14ac:dyDescent="0.25">
      <c r="B43" s="24"/>
      <c r="C43" s="20"/>
      <c r="D43" s="13">
        <f>SUM(D38:D42)</f>
        <v>1361.2900000000002</v>
      </c>
      <c r="E43" s="13">
        <f>SUM(E38:E42)</f>
        <v>224.32999999999998</v>
      </c>
      <c r="F43" s="13">
        <f>SUM(F38:F42)</f>
        <v>1585.6200000000001</v>
      </c>
    </row>
    <row r="44" spans="1:8" x14ac:dyDescent="0.25">
      <c r="B44" s="49" t="s">
        <v>46</v>
      </c>
      <c r="D44" s="25"/>
      <c r="E44" s="25"/>
      <c r="F44" s="25"/>
    </row>
    <row r="45" spans="1:8" ht="11.95" customHeight="1" x14ac:dyDescent="0.25">
      <c r="B45" s="50"/>
      <c r="D45" s="25"/>
      <c r="E45" s="25"/>
      <c r="F45" s="25"/>
    </row>
    <row r="46" spans="1:8" x14ac:dyDescent="0.25">
      <c r="D46" s="13">
        <f>D45</f>
        <v>0</v>
      </c>
      <c r="E46" s="13">
        <f>E45</f>
        <v>0</v>
      </c>
      <c r="F46" s="13">
        <f>F45</f>
        <v>0</v>
      </c>
    </row>
    <row r="47" spans="1:8" x14ac:dyDescent="0.25">
      <c r="B47" s="49" t="s">
        <v>47</v>
      </c>
      <c r="D47" s="25"/>
      <c r="E47" s="25"/>
      <c r="F47" s="25"/>
    </row>
    <row r="48" spans="1:8" x14ac:dyDescent="0.25">
      <c r="B48" s="50" t="s">
        <v>48</v>
      </c>
      <c r="C48" s="2" t="s">
        <v>49</v>
      </c>
      <c r="D48" s="25">
        <v>25</v>
      </c>
      <c r="E48" s="25">
        <v>5</v>
      </c>
      <c r="F48" s="25">
        <v>30</v>
      </c>
      <c r="G48" s="5">
        <v>203083</v>
      </c>
      <c r="H48" s="12"/>
    </row>
    <row r="49" spans="2:8" x14ac:dyDescent="0.25">
      <c r="D49" s="13">
        <f>SUM(D48:D48)</f>
        <v>25</v>
      </c>
      <c r="E49" s="13">
        <f>SUM(E48:E48)</f>
        <v>5</v>
      </c>
      <c r="F49" s="13">
        <f>SUM(F48:F48)</f>
        <v>30</v>
      </c>
    </row>
    <row r="50" spans="2:8" x14ac:dyDescent="0.25">
      <c r="B50" s="494" t="s">
        <v>53</v>
      </c>
      <c r="C50" s="495"/>
      <c r="D50" s="25"/>
      <c r="E50" s="25"/>
      <c r="F50" s="25"/>
    </row>
    <row r="51" spans="2:8" ht="13.1" customHeight="1" x14ac:dyDescent="0.25">
      <c r="B51" s="50"/>
      <c r="C51" s="50"/>
      <c r="D51" s="25"/>
      <c r="E51" s="25"/>
      <c r="F51" s="25"/>
    </row>
    <row r="52" spans="2:8" x14ac:dyDescent="0.25">
      <c r="D52" s="13">
        <f>SUM(D50:D51)</f>
        <v>0</v>
      </c>
      <c r="E52" s="13">
        <f>SUM(E50:E51)</f>
        <v>0</v>
      </c>
      <c r="F52" s="13">
        <f>SUM(F50:F51)</f>
        <v>0</v>
      </c>
    </row>
    <row r="53" spans="2:8" x14ac:dyDescent="0.25">
      <c r="B53" s="49" t="s">
        <v>54</v>
      </c>
      <c r="D53" s="25"/>
      <c r="E53" s="25"/>
      <c r="F53" s="25"/>
    </row>
    <row r="54" spans="2:8" x14ac:dyDescent="0.25">
      <c r="B54" s="50" t="s">
        <v>48</v>
      </c>
      <c r="C54" s="2" t="s">
        <v>305</v>
      </c>
      <c r="D54" s="25">
        <v>986</v>
      </c>
      <c r="E54" s="25">
        <v>197.2</v>
      </c>
      <c r="F54" s="25">
        <v>1183.2</v>
      </c>
      <c r="G54" s="5">
        <v>203083</v>
      </c>
      <c r="H54" s="12"/>
    </row>
    <row r="55" spans="2:8" x14ac:dyDescent="0.25">
      <c r="B55" s="50" t="s">
        <v>48</v>
      </c>
      <c r="C55" s="2" t="s">
        <v>306</v>
      </c>
      <c r="D55" s="25">
        <v>150</v>
      </c>
      <c r="E55" s="25">
        <v>30</v>
      </c>
      <c r="F55" s="25">
        <v>180</v>
      </c>
      <c r="G55" s="5">
        <v>203083</v>
      </c>
      <c r="H55" s="12"/>
    </row>
    <row r="56" spans="2:8" x14ac:dyDescent="0.25">
      <c r="B56" s="50" t="s">
        <v>282</v>
      </c>
      <c r="C56" s="2" t="s">
        <v>298</v>
      </c>
      <c r="D56" s="25">
        <v>16.899999999999999</v>
      </c>
      <c r="E56" s="25"/>
      <c r="F56" s="25">
        <v>16.899999999999999</v>
      </c>
      <c r="G56" s="5">
        <v>203075</v>
      </c>
      <c r="H56" s="12"/>
    </row>
    <row r="57" spans="2:8" x14ac:dyDescent="0.25">
      <c r="D57" s="13">
        <f>SUM(D54:D56)</f>
        <v>1152.9000000000001</v>
      </c>
      <c r="E57" s="13">
        <f>SUM(E54:E56)</f>
        <v>227.2</v>
      </c>
      <c r="F57" s="13">
        <f>SUM(F54:F56)</f>
        <v>1380.1000000000001</v>
      </c>
    </row>
    <row r="58" spans="2:8" x14ac:dyDescent="0.25">
      <c r="B58" s="49" t="s">
        <v>56</v>
      </c>
      <c r="D58" s="25"/>
      <c r="E58" s="25"/>
      <c r="F58" s="25"/>
    </row>
    <row r="59" spans="2:8" x14ac:dyDescent="0.25">
      <c r="B59" s="50"/>
      <c r="D59" s="14"/>
      <c r="E59" s="14"/>
      <c r="F59" s="14"/>
    </row>
    <row r="60" spans="2:8" x14ac:dyDescent="0.25">
      <c r="B60" s="50"/>
      <c r="C60" s="21"/>
      <c r="D60" s="13">
        <f>SUM(D59:D59)</f>
        <v>0</v>
      </c>
      <c r="E60" s="13">
        <f>SUM(E59:E59)</f>
        <v>0</v>
      </c>
      <c r="F60" s="13">
        <f>SUM(F59:F59)</f>
        <v>0</v>
      </c>
    </row>
    <row r="61" spans="2:8" x14ac:dyDescent="0.25">
      <c r="B61" s="49" t="s">
        <v>57</v>
      </c>
      <c r="D61" s="25"/>
      <c r="E61" s="25"/>
      <c r="F61" s="25"/>
    </row>
    <row r="62" spans="2:8" ht="13.55" customHeight="1" x14ac:dyDescent="0.25">
      <c r="B62" s="50"/>
      <c r="D62" s="25"/>
      <c r="E62" s="25"/>
      <c r="F62" s="25"/>
    </row>
    <row r="63" spans="2:8" x14ac:dyDescent="0.25">
      <c r="D63" s="13">
        <f>SUM(D62:D62)</f>
        <v>0</v>
      </c>
      <c r="E63" s="13">
        <f>SUM(E62:E62)</f>
        <v>0</v>
      </c>
      <c r="F63" s="13">
        <f>SUM(F62:F62)</f>
        <v>0</v>
      </c>
    </row>
    <row r="64" spans="2:8" x14ac:dyDescent="0.25">
      <c r="B64" s="49" t="s">
        <v>60</v>
      </c>
      <c r="C64" s="50"/>
      <c r="D64" s="14"/>
      <c r="E64" s="14"/>
      <c r="F64" s="14"/>
    </row>
    <row r="65" spans="2:12" x14ac:dyDescent="0.25">
      <c r="B65" s="50" t="s">
        <v>3</v>
      </c>
      <c r="C65" s="50" t="s">
        <v>4</v>
      </c>
      <c r="D65" s="14">
        <v>508</v>
      </c>
      <c r="E65" s="14"/>
      <c r="F65" s="14">
        <v>508</v>
      </c>
      <c r="G65" s="5" t="s">
        <v>5</v>
      </c>
    </row>
    <row r="66" spans="2:12" x14ac:dyDescent="0.25">
      <c r="B66" s="50" t="s">
        <v>6</v>
      </c>
      <c r="C66" s="2" t="s">
        <v>279</v>
      </c>
      <c r="D66" s="11">
        <v>60.96</v>
      </c>
      <c r="E66" s="11">
        <v>12.19</v>
      </c>
      <c r="F66" s="11">
        <v>73.150000000000006</v>
      </c>
      <c r="G66" s="5" t="s">
        <v>5</v>
      </c>
      <c r="H66" s="12"/>
      <c r="J66" s="26"/>
      <c r="K66" s="26"/>
      <c r="L66" s="26"/>
    </row>
    <row r="67" spans="2:12" x14ac:dyDescent="0.25">
      <c r="B67" s="50" t="s">
        <v>282</v>
      </c>
      <c r="C67" s="50" t="s">
        <v>283</v>
      </c>
      <c r="D67" s="11">
        <v>9.86</v>
      </c>
      <c r="E67" s="11"/>
      <c r="F67" s="11">
        <v>9.86</v>
      </c>
      <c r="G67" s="5">
        <v>203075</v>
      </c>
      <c r="H67" s="12"/>
      <c r="J67" s="26"/>
      <c r="K67" s="26"/>
      <c r="L67" s="26"/>
    </row>
    <row r="68" spans="2:12" x14ac:dyDescent="0.25">
      <c r="B68" s="50" t="s">
        <v>61</v>
      </c>
      <c r="C68" s="2" t="s">
        <v>307</v>
      </c>
      <c r="D68" s="11">
        <v>410</v>
      </c>
      <c r="E68" s="11">
        <v>82</v>
      </c>
      <c r="F68" s="11">
        <v>492</v>
      </c>
      <c r="G68" s="5">
        <v>203082</v>
      </c>
      <c r="H68" s="12"/>
      <c r="J68" s="26"/>
      <c r="K68" s="26"/>
      <c r="L68" s="26"/>
    </row>
    <row r="69" spans="2:12" x14ac:dyDescent="0.25">
      <c r="D69" s="13">
        <f>SUM(D65:D68)</f>
        <v>988.82</v>
      </c>
      <c r="E69" s="13">
        <f>SUM(E65:E68)</f>
        <v>94.19</v>
      </c>
      <c r="F69" s="13">
        <f>SUM(F65:F68)</f>
        <v>1083.01</v>
      </c>
    </row>
    <row r="70" spans="2:12" x14ac:dyDescent="0.25">
      <c r="B70" s="49" t="s">
        <v>63</v>
      </c>
      <c r="D70" s="14"/>
      <c r="E70" s="14"/>
      <c r="F70" s="14"/>
    </row>
    <row r="71" spans="2:12" x14ac:dyDescent="0.25">
      <c r="B71" s="50" t="s">
        <v>3</v>
      </c>
      <c r="C71" s="2" t="s">
        <v>308</v>
      </c>
      <c r="D71" s="14">
        <v>426</v>
      </c>
      <c r="E71" s="14"/>
      <c r="F71" s="14">
        <v>426</v>
      </c>
      <c r="G71" s="5" t="s">
        <v>5</v>
      </c>
    </row>
    <row r="72" spans="2:12" x14ac:dyDescent="0.25">
      <c r="B72" s="50" t="s">
        <v>3</v>
      </c>
      <c r="C72" s="2" t="s">
        <v>309</v>
      </c>
      <c r="D72" s="14">
        <v>363.07</v>
      </c>
      <c r="E72" s="14"/>
      <c r="F72" s="14">
        <v>363.07</v>
      </c>
      <c r="G72" s="5">
        <v>203084</v>
      </c>
    </row>
    <row r="73" spans="2:12" x14ac:dyDescent="0.25">
      <c r="B73" s="50" t="s">
        <v>3</v>
      </c>
      <c r="C73" s="2" t="s">
        <v>310</v>
      </c>
      <c r="D73" s="14">
        <v>608.38</v>
      </c>
      <c r="E73" s="14"/>
      <c r="F73" s="14">
        <v>608.38</v>
      </c>
      <c r="G73" s="5">
        <v>203084</v>
      </c>
    </row>
    <row r="74" spans="2:12" x14ac:dyDescent="0.25">
      <c r="B74" s="50" t="s">
        <v>3</v>
      </c>
      <c r="C74" s="2" t="s">
        <v>311</v>
      </c>
      <c r="D74" s="14">
        <v>13.13</v>
      </c>
      <c r="E74" s="14"/>
      <c r="F74" s="14">
        <v>13.13</v>
      </c>
      <c r="G74" s="5">
        <v>203084</v>
      </c>
    </row>
    <row r="75" spans="2:12" x14ac:dyDescent="0.25">
      <c r="B75" s="50" t="s">
        <v>3</v>
      </c>
      <c r="C75" s="2" t="s">
        <v>312</v>
      </c>
      <c r="D75" s="14">
        <v>22</v>
      </c>
      <c r="E75" s="14"/>
      <c r="F75" s="14">
        <v>22</v>
      </c>
      <c r="G75" s="5">
        <v>203084</v>
      </c>
    </row>
    <row r="76" spans="2:12" x14ac:dyDescent="0.25">
      <c r="B76" s="50" t="s">
        <v>8</v>
      </c>
      <c r="C76" s="2" t="s">
        <v>313</v>
      </c>
      <c r="D76" s="11">
        <v>18.43</v>
      </c>
      <c r="E76" s="11">
        <v>3.69</v>
      </c>
      <c r="F76" s="11">
        <v>22.12</v>
      </c>
      <c r="G76" s="5" t="s">
        <v>5</v>
      </c>
      <c r="H76" s="12"/>
    </row>
    <row r="77" spans="2:12" x14ac:dyDescent="0.25">
      <c r="B77" s="50" t="s">
        <v>82</v>
      </c>
      <c r="C77" s="2" t="s">
        <v>314</v>
      </c>
      <c r="D77" s="11">
        <v>25.18</v>
      </c>
      <c r="E77" s="11">
        <v>1.26</v>
      </c>
      <c r="F77" s="11">
        <v>26.44</v>
      </c>
      <c r="G77" s="5" t="s">
        <v>315</v>
      </c>
      <c r="H77" s="12"/>
    </row>
    <row r="78" spans="2:12" x14ac:dyDescent="0.25">
      <c r="B78" s="50" t="s">
        <v>316</v>
      </c>
      <c r="C78" s="2" t="s">
        <v>317</v>
      </c>
      <c r="D78" s="11">
        <v>180</v>
      </c>
      <c r="E78" s="11">
        <v>36</v>
      </c>
      <c r="F78" s="11">
        <v>216</v>
      </c>
      <c r="G78" s="5">
        <v>203085</v>
      </c>
      <c r="H78" s="12"/>
    </row>
    <row r="79" spans="2:12" x14ac:dyDescent="0.25">
      <c r="B79" s="18" t="s">
        <v>318</v>
      </c>
      <c r="C79" s="2" t="s">
        <v>319</v>
      </c>
      <c r="D79" s="11">
        <v>9557</v>
      </c>
      <c r="E79" s="11"/>
      <c r="F79" s="11">
        <v>9557</v>
      </c>
      <c r="G79" s="5" t="s">
        <v>5</v>
      </c>
      <c r="H79" s="12"/>
    </row>
    <row r="80" spans="2:12" x14ac:dyDescent="0.25">
      <c r="B80" s="50" t="s">
        <v>48</v>
      </c>
      <c r="C80" s="2" t="s">
        <v>320</v>
      </c>
      <c r="D80" s="11">
        <v>350</v>
      </c>
      <c r="E80" s="11">
        <v>70</v>
      </c>
      <c r="F80" s="11">
        <v>420</v>
      </c>
      <c r="G80" s="5">
        <v>203083</v>
      </c>
      <c r="H80" s="12"/>
    </row>
    <row r="81" spans="2:8" x14ac:dyDescent="0.25">
      <c r="B81" s="24"/>
      <c r="C81" s="20"/>
      <c r="D81" s="13">
        <f>SUM(D71:D80)</f>
        <v>11563.19</v>
      </c>
      <c r="E81" s="13">
        <f>SUM(E71:E80)</f>
        <v>110.95</v>
      </c>
      <c r="F81" s="13">
        <f>SUM(F71:F80)</f>
        <v>11674.14</v>
      </c>
    </row>
    <row r="82" spans="2:8" x14ac:dyDescent="0.25">
      <c r="B82" s="27" t="s">
        <v>66</v>
      </c>
      <c r="C82" s="20"/>
      <c r="D82" s="25"/>
      <c r="E82" s="25"/>
      <c r="F82" s="25"/>
    </row>
    <row r="83" spans="2:8" x14ac:dyDescent="0.25">
      <c r="B83" s="24" t="s">
        <v>270</v>
      </c>
      <c r="C83" s="28" t="s">
        <v>273</v>
      </c>
      <c r="D83" s="25">
        <v>313.33</v>
      </c>
      <c r="E83" s="25">
        <v>62.67</v>
      </c>
      <c r="F83" s="25">
        <v>376</v>
      </c>
      <c r="G83" s="5">
        <v>203086</v>
      </c>
    </row>
    <row r="84" spans="2:8" x14ac:dyDescent="0.25">
      <c r="B84" s="24"/>
      <c r="C84" s="20"/>
      <c r="D84" s="13">
        <f>SUM(D83:D83)</f>
        <v>313.33</v>
      </c>
      <c r="E84" s="13">
        <f>SUM(E83:E83)</f>
        <v>62.67</v>
      </c>
      <c r="F84" s="13">
        <f>SUM(F83:F83)</f>
        <v>376</v>
      </c>
    </row>
    <row r="85" spans="2:8" x14ac:dyDescent="0.25">
      <c r="B85" s="29" t="s">
        <v>69</v>
      </c>
      <c r="C85" s="20"/>
      <c r="D85" s="25"/>
      <c r="E85" s="25"/>
      <c r="F85" s="25"/>
    </row>
    <row r="86" spans="2:8" x14ac:dyDescent="0.25">
      <c r="B86" s="24"/>
      <c r="C86" s="28"/>
      <c r="D86" s="25"/>
      <c r="E86" s="25"/>
      <c r="F86" s="25"/>
    </row>
    <row r="87" spans="2:8" x14ac:dyDescent="0.25">
      <c r="B87" s="24"/>
      <c r="C87" s="20"/>
      <c r="D87" s="13">
        <f>SUM(D86:D86)</f>
        <v>0</v>
      </c>
      <c r="E87" s="13">
        <f>SUM(E86:E86)</f>
        <v>0</v>
      </c>
      <c r="F87" s="13">
        <f>SUM(F86:F86)</f>
        <v>0</v>
      </c>
    </row>
    <row r="88" spans="2:8" x14ac:dyDescent="0.25">
      <c r="B88" s="49" t="s">
        <v>72</v>
      </c>
      <c r="C88" s="21"/>
      <c r="D88" s="14"/>
      <c r="E88" s="14"/>
      <c r="F88" s="14"/>
    </row>
    <row r="89" spans="2:8" x14ac:dyDescent="0.25">
      <c r="B89" s="50" t="s">
        <v>321</v>
      </c>
      <c r="C89" s="2" t="s">
        <v>322</v>
      </c>
      <c r="D89" s="26">
        <v>1000</v>
      </c>
      <c r="E89" s="26"/>
      <c r="F89" s="26">
        <v>1000</v>
      </c>
      <c r="G89" s="5">
        <v>203087</v>
      </c>
    </row>
    <row r="90" spans="2:8" x14ac:dyDescent="0.25">
      <c r="B90" s="50"/>
      <c r="C90" s="2" t="s">
        <v>323</v>
      </c>
    </row>
    <row r="91" spans="2:8" x14ac:dyDescent="0.25">
      <c r="B91" s="50" t="s">
        <v>70</v>
      </c>
      <c r="C91" s="2" t="s">
        <v>324</v>
      </c>
      <c r="D91" s="4">
        <v>191.8</v>
      </c>
      <c r="E91" s="4">
        <v>38.36</v>
      </c>
      <c r="F91" s="4">
        <v>230.16</v>
      </c>
      <c r="G91" s="5">
        <v>203088</v>
      </c>
    </row>
    <row r="92" spans="2:8" x14ac:dyDescent="0.25">
      <c r="B92" s="50"/>
      <c r="C92" s="55" t="s">
        <v>139</v>
      </c>
    </row>
    <row r="93" spans="2:8" x14ac:dyDescent="0.25">
      <c r="B93" s="50"/>
      <c r="D93" s="13">
        <f>SUM(D89:D92)</f>
        <v>1191.8</v>
      </c>
      <c r="E93" s="13">
        <f>SUM(E89:E92)</f>
        <v>38.36</v>
      </c>
      <c r="F93" s="13">
        <f>SUM(F89:F92)</f>
        <v>1230.1600000000001</v>
      </c>
    </row>
    <row r="94" spans="2:8" ht="13.1" customHeight="1" x14ac:dyDescent="0.25">
      <c r="B94" s="30" t="s">
        <v>274</v>
      </c>
      <c r="C94" s="30"/>
      <c r="D94" s="14"/>
      <c r="E94" s="14"/>
      <c r="F94" s="14"/>
    </row>
    <row r="95" spans="2:8" ht="13.1" customHeight="1" x14ac:dyDescent="0.25">
      <c r="B95" s="50" t="s">
        <v>8</v>
      </c>
      <c r="C95" s="2" t="s">
        <v>325</v>
      </c>
      <c r="D95" s="11">
        <v>18.43</v>
      </c>
      <c r="E95" s="11">
        <v>3.68</v>
      </c>
      <c r="F95" s="11">
        <v>22.11</v>
      </c>
      <c r="G95" s="5" t="s">
        <v>5</v>
      </c>
      <c r="H95" s="12"/>
    </row>
    <row r="96" spans="2:8" x14ac:dyDescent="0.25">
      <c r="D96" s="13">
        <f>SUM(D95:D95)</f>
        <v>18.43</v>
      </c>
      <c r="E96" s="13">
        <f>SUM(E95:E95)</f>
        <v>3.68</v>
      </c>
      <c r="F96" s="13">
        <f>SUM(F95:F95)</f>
        <v>22.11</v>
      </c>
    </row>
    <row r="97" spans="2:7" x14ac:dyDescent="0.25">
      <c r="D97" s="25"/>
      <c r="E97" s="25"/>
      <c r="F97" s="25"/>
    </row>
    <row r="98" spans="2:7" x14ac:dyDescent="0.25">
      <c r="B98" s="49" t="s">
        <v>89</v>
      </c>
      <c r="D98" s="25"/>
      <c r="E98" s="25"/>
      <c r="F98" s="25"/>
    </row>
    <row r="99" spans="2:7" x14ac:dyDescent="0.25">
      <c r="B99" s="33" t="s">
        <v>90</v>
      </c>
      <c r="C99" s="34" t="s">
        <v>326</v>
      </c>
      <c r="D99" s="35">
        <v>14185.18</v>
      </c>
      <c r="E99" s="35"/>
      <c r="F99" s="35">
        <v>14185.18</v>
      </c>
      <c r="G99" s="36" t="s">
        <v>92</v>
      </c>
    </row>
    <row r="100" spans="2:7" x14ac:dyDescent="0.25">
      <c r="B100" s="33" t="s">
        <v>93</v>
      </c>
      <c r="C100" s="34" t="s">
        <v>327</v>
      </c>
      <c r="D100" s="35">
        <v>3234.44</v>
      </c>
      <c r="E100" s="35"/>
      <c r="F100" s="35">
        <v>3234.44</v>
      </c>
      <c r="G100" s="5">
        <v>203089</v>
      </c>
    </row>
    <row r="101" spans="2:7" x14ac:dyDescent="0.25">
      <c r="B101" s="33" t="s">
        <v>95</v>
      </c>
      <c r="C101" s="34" t="s">
        <v>328</v>
      </c>
      <c r="D101" s="35">
        <v>3939.92</v>
      </c>
      <c r="E101" s="35"/>
      <c r="F101" s="35">
        <v>3939.92</v>
      </c>
      <c r="G101" s="5">
        <v>203090</v>
      </c>
    </row>
    <row r="102" spans="2:7" x14ac:dyDescent="0.25">
      <c r="D102" s="13">
        <f>SUM(D99:D101)</f>
        <v>21359.54</v>
      </c>
      <c r="E102" s="13">
        <v>0</v>
      </c>
      <c r="F102" s="13">
        <f>SUM(F99:F101)</f>
        <v>21359.54</v>
      </c>
    </row>
    <row r="103" spans="2:7" x14ac:dyDescent="0.25">
      <c r="D103" s="25"/>
      <c r="E103" s="25"/>
      <c r="F103" s="25"/>
    </row>
    <row r="104" spans="2:7" x14ac:dyDescent="0.25">
      <c r="C104" s="32" t="s">
        <v>75</v>
      </c>
      <c r="D104" s="13">
        <f>SUM(+D96+D12+D69+D36+D24+D43+D81+D52+D49+D46+D63+D175+D60+D57+D84+D87+D93+D102)</f>
        <v>41687.010000000009</v>
      </c>
      <c r="E104" s="13">
        <f>SUM(+E96+E12+E69+E36+E24+E43+E81+E52+E49+E46+E63+E175+E60+E57+E84+E87+E93+E102)</f>
        <v>1227.0600000000002</v>
      </c>
      <c r="F104" s="13">
        <f>SUM(+F96+F12+F69+F36+F24+F43+F81+F52+F49+F46+F63+F175+F60+F57+F84+F87+F93+F102)</f>
        <v>42914.07</v>
      </c>
    </row>
    <row r="105" spans="2:7" x14ac:dyDescent="0.25">
      <c r="B105" s="50"/>
      <c r="D105" s="15"/>
    </row>
  </sheetData>
  <mergeCells count="2">
    <mergeCell ref="B1:G1"/>
    <mergeCell ref="B50:C5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B40" workbookViewId="0">
      <selection activeCell="F93" sqref="F93"/>
    </sheetView>
  </sheetViews>
  <sheetFormatPr defaultColWidth="8.8984375" defaultRowHeight="13.85" x14ac:dyDescent="0.25"/>
  <cols>
    <col min="1" max="1" width="4.3984375" style="243" customWidth="1"/>
    <col min="2" max="2" width="33.8984375" style="112" customWidth="1"/>
    <col min="3" max="3" width="36.296875" style="112" customWidth="1"/>
    <col min="4" max="4" width="14" style="409" customWidth="1"/>
    <col min="5" max="5" width="10.59765625" style="409" customWidth="1"/>
    <col min="6" max="6" width="14.69921875" style="409" customWidth="1"/>
    <col min="7" max="7" width="9" style="115" customWidth="1"/>
    <col min="8" max="8" width="13" style="243" customWidth="1"/>
    <col min="9" max="9" width="3.09765625" style="112" customWidth="1"/>
    <col min="10" max="256" width="8.8984375" style="112"/>
    <col min="257" max="257" width="4.3984375" style="112" customWidth="1"/>
    <col min="258" max="258" width="33.8984375" style="112" customWidth="1"/>
    <col min="259" max="259" width="36.296875" style="112" customWidth="1"/>
    <col min="260" max="260" width="14" style="112" customWidth="1"/>
    <col min="261" max="261" width="10.59765625" style="112" customWidth="1"/>
    <col min="262" max="262" width="14.69921875" style="112" customWidth="1"/>
    <col min="263" max="263" width="9" style="112" customWidth="1"/>
    <col min="264" max="264" width="13" style="112" customWidth="1"/>
    <col min="265" max="265" width="3.09765625" style="112" customWidth="1"/>
    <col min="266" max="512" width="8.8984375" style="112"/>
    <col min="513" max="513" width="4.3984375" style="112" customWidth="1"/>
    <col min="514" max="514" width="33.8984375" style="112" customWidth="1"/>
    <col min="515" max="515" width="36.296875" style="112" customWidth="1"/>
    <col min="516" max="516" width="14" style="112" customWidth="1"/>
    <col min="517" max="517" width="10.59765625" style="112" customWidth="1"/>
    <col min="518" max="518" width="14.69921875" style="112" customWidth="1"/>
    <col min="519" max="519" width="9" style="112" customWidth="1"/>
    <col min="520" max="520" width="13" style="112" customWidth="1"/>
    <col min="521" max="521" width="3.09765625" style="112" customWidth="1"/>
    <col min="522" max="768" width="8.8984375" style="112"/>
    <col min="769" max="769" width="4.3984375" style="112" customWidth="1"/>
    <col min="770" max="770" width="33.8984375" style="112" customWidth="1"/>
    <col min="771" max="771" width="36.296875" style="112" customWidth="1"/>
    <col min="772" max="772" width="14" style="112" customWidth="1"/>
    <col min="773" max="773" width="10.59765625" style="112" customWidth="1"/>
    <col min="774" max="774" width="14.69921875" style="112" customWidth="1"/>
    <col min="775" max="775" width="9" style="112" customWidth="1"/>
    <col min="776" max="776" width="13" style="112" customWidth="1"/>
    <col min="777" max="777" width="3.09765625" style="112" customWidth="1"/>
    <col min="778" max="1024" width="8.8984375" style="112"/>
    <col min="1025" max="1025" width="4.3984375" style="112" customWidth="1"/>
    <col min="1026" max="1026" width="33.8984375" style="112" customWidth="1"/>
    <col min="1027" max="1027" width="36.296875" style="112" customWidth="1"/>
    <col min="1028" max="1028" width="14" style="112" customWidth="1"/>
    <col min="1029" max="1029" width="10.59765625" style="112" customWidth="1"/>
    <col min="1030" max="1030" width="14.69921875" style="112" customWidth="1"/>
    <col min="1031" max="1031" width="9" style="112" customWidth="1"/>
    <col min="1032" max="1032" width="13" style="112" customWidth="1"/>
    <col min="1033" max="1033" width="3.09765625" style="112" customWidth="1"/>
    <col min="1034" max="1280" width="8.8984375" style="112"/>
    <col min="1281" max="1281" width="4.3984375" style="112" customWidth="1"/>
    <col min="1282" max="1282" width="33.8984375" style="112" customWidth="1"/>
    <col min="1283" max="1283" width="36.296875" style="112" customWidth="1"/>
    <col min="1284" max="1284" width="14" style="112" customWidth="1"/>
    <col min="1285" max="1285" width="10.59765625" style="112" customWidth="1"/>
    <col min="1286" max="1286" width="14.69921875" style="112" customWidth="1"/>
    <col min="1287" max="1287" width="9" style="112" customWidth="1"/>
    <col min="1288" max="1288" width="13" style="112" customWidth="1"/>
    <col min="1289" max="1289" width="3.09765625" style="112" customWidth="1"/>
    <col min="1290" max="1536" width="8.8984375" style="112"/>
    <col min="1537" max="1537" width="4.3984375" style="112" customWidth="1"/>
    <col min="1538" max="1538" width="33.8984375" style="112" customWidth="1"/>
    <col min="1539" max="1539" width="36.296875" style="112" customWidth="1"/>
    <col min="1540" max="1540" width="14" style="112" customWidth="1"/>
    <col min="1541" max="1541" width="10.59765625" style="112" customWidth="1"/>
    <col min="1542" max="1542" width="14.69921875" style="112" customWidth="1"/>
    <col min="1543" max="1543" width="9" style="112" customWidth="1"/>
    <col min="1544" max="1544" width="13" style="112" customWidth="1"/>
    <col min="1545" max="1545" width="3.09765625" style="112" customWidth="1"/>
    <col min="1546" max="1792" width="8.8984375" style="112"/>
    <col min="1793" max="1793" width="4.3984375" style="112" customWidth="1"/>
    <col min="1794" max="1794" width="33.8984375" style="112" customWidth="1"/>
    <col min="1795" max="1795" width="36.296875" style="112" customWidth="1"/>
    <col min="1796" max="1796" width="14" style="112" customWidth="1"/>
    <col min="1797" max="1797" width="10.59765625" style="112" customWidth="1"/>
    <col min="1798" max="1798" width="14.69921875" style="112" customWidth="1"/>
    <col min="1799" max="1799" width="9" style="112" customWidth="1"/>
    <col min="1800" max="1800" width="13" style="112" customWidth="1"/>
    <col min="1801" max="1801" width="3.09765625" style="112" customWidth="1"/>
    <col min="1802" max="2048" width="8.8984375" style="112"/>
    <col min="2049" max="2049" width="4.3984375" style="112" customWidth="1"/>
    <col min="2050" max="2050" width="33.8984375" style="112" customWidth="1"/>
    <col min="2051" max="2051" width="36.296875" style="112" customWidth="1"/>
    <col min="2052" max="2052" width="14" style="112" customWidth="1"/>
    <col min="2053" max="2053" width="10.59765625" style="112" customWidth="1"/>
    <col min="2054" max="2054" width="14.69921875" style="112" customWidth="1"/>
    <col min="2055" max="2055" width="9" style="112" customWidth="1"/>
    <col min="2056" max="2056" width="13" style="112" customWidth="1"/>
    <col min="2057" max="2057" width="3.09765625" style="112" customWidth="1"/>
    <col min="2058" max="2304" width="8.8984375" style="112"/>
    <col min="2305" max="2305" width="4.3984375" style="112" customWidth="1"/>
    <col min="2306" max="2306" width="33.8984375" style="112" customWidth="1"/>
    <col min="2307" max="2307" width="36.296875" style="112" customWidth="1"/>
    <col min="2308" max="2308" width="14" style="112" customWidth="1"/>
    <col min="2309" max="2309" width="10.59765625" style="112" customWidth="1"/>
    <col min="2310" max="2310" width="14.69921875" style="112" customWidth="1"/>
    <col min="2311" max="2311" width="9" style="112" customWidth="1"/>
    <col min="2312" max="2312" width="13" style="112" customWidth="1"/>
    <col min="2313" max="2313" width="3.09765625" style="112" customWidth="1"/>
    <col min="2314" max="2560" width="8.8984375" style="112"/>
    <col min="2561" max="2561" width="4.3984375" style="112" customWidth="1"/>
    <col min="2562" max="2562" width="33.8984375" style="112" customWidth="1"/>
    <col min="2563" max="2563" width="36.296875" style="112" customWidth="1"/>
    <col min="2564" max="2564" width="14" style="112" customWidth="1"/>
    <col min="2565" max="2565" width="10.59765625" style="112" customWidth="1"/>
    <col min="2566" max="2566" width="14.69921875" style="112" customWidth="1"/>
    <col min="2567" max="2567" width="9" style="112" customWidth="1"/>
    <col min="2568" max="2568" width="13" style="112" customWidth="1"/>
    <col min="2569" max="2569" width="3.09765625" style="112" customWidth="1"/>
    <col min="2570" max="2816" width="8.8984375" style="112"/>
    <col min="2817" max="2817" width="4.3984375" style="112" customWidth="1"/>
    <col min="2818" max="2818" width="33.8984375" style="112" customWidth="1"/>
    <col min="2819" max="2819" width="36.296875" style="112" customWidth="1"/>
    <col min="2820" max="2820" width="14" style="112" customWidth="1"/>
    <col min="2821" max="2821" width="10.59765625" style="112" customWidth="1"/>
    <col min="2822" max="2822" width="14.69921875" style="112" customWidth="1"/>
    <col min="2823" max="2823" width="9" style="112" customWidth="1"/>
    <col min="2824" max="2824" width="13" style="112" customWidth="1"/>
    <col min="2825" max="2825" width="3.09765625" style="112" customWidth="1"/>
    <col min="2826" max="3072" width="8.8984375" style="112"/>
    <col min="3073" max="3073" width="4.3984375" style="112" customWidth="1"/>
    <col min="3074" max="3074" width="33.8984375" style="112" customWidth="1"/>
    <col min="3075" max="3075" width="36.296875" style="112" customWidth="1"/>
    <col min="3076" max="3076" width="14" style="112" customWidth="1"/>
    <col min="3077" max="3077" width="10.59765625" style="112" customWidth="1"/>
    <col min="3078" max="3078" width="14.69921875" style="112" customWidth="1"/>
    <col min="3079" max="3079" width="9" style="112" customWidth="1"/>
    <col min="3080" max="3080" width="13" style="112" customWidth="1"/>
    <col min="3081" max="3081" width="3.09765625" style="112" customWidth="1"/>
    <col min="3082" max="3328" width="8.8984375" style="112"/>
    <col min="3329" max="3329" width="4.3984375" style="112" customWidth="1"/>
    <col min="3330" max="3330" width="33.8984375" style="112" customWidth="1"/>
    <col min="3331" max="3331" width="36.296875" style="112" customWidth="1"/>
    <col min="3332" max="3332" width="14" style="112" customWidth="1"/>
    <col min="3333" max="3333" width="10.59765625" style="112" customWidth="1"/>
    <col min="3334" max="3334" width="14.69921875" style="112" customWidth="1"/>
    <col min="3335" max="3335" width="9" style="112" customWidth="1"/>
    <col min="3336" max="3336" width="13" style="112" customWidth="1"/>
    <col min="3337" max="3337" width="3.09765625" style="112" customWidth="1"/>
    <col min="3338" max="3584" width="8.8984375" style="112"/>
    <col min="3585" max="3585" width="4.3984375" style="112" customWidth="1"/>
    <col min="3586" max="3586" width="33.8984375" style="112" customWidth="1"/>
    <col min="3587" max="3587" width="36.296875" style="112" customWidth="1"/>
    <col min="3588" max="3588" width="14" style="112" customWidth="1"/>
    <col min="3589" max="3589" width="10.59765625" style="112" customWidth="1"/>
    <col min="3590" max="3590" width="14.69921875" style="112" customWidth="1"/>
    <col min="3591" max="3591" width="9" style="112" customWidth="1"/>
    <col min="3592" max="3592" width="13" style="112" customWidth="1"/>
    <col min="3593" max="3593" width="3.09765625" style="112" customWidth="1"/>
    <col min="3594" max="3840" width="8.8984375" style="112"/>
    <col min="3841" max="3841" width="4.3984375" style="112" customWidth="1"/>
    <col min="3842" max="3842" width="33.8984375" style="112" customWidth="1"/>
    <col min="3843" max="3843" width="36.296875" style="112" customWidth="1"/>
    <col min="3844" max="3844" width="14" style="112" customWidth="1"/>
    <col min="3845" max="3845" width="10.59765625" style="112" customWidth="1"/>
    <col min="3846" max="3846" width="14.69921875" style="112" customWidth="1"/>
    <col min="3847" max="3847" width="9" style="112" customWidth="1"/>
    <col min="3848" max="3848" width="13" style="112" customWidth="1"/>
    <col min="3849" max="3849" width="3.09765625" style="112" customWidth="1"/>
    <col min="3850" max="4096" width="8.8984375" style="112"/>
    <col min="4097" max="4097" width="4.3984375" style="112" customWidth="1"/>
    <col min="4098" max="4098" width="33.8984375" style="112" customWidth="1"/>
    <col min="4099" max="4099" width="36.296875" style="112" customWidth="1"/>
    <col min="4100" max="4100" width="14" style="112" customWidth="1"/>
    <col min="4101" max="4101" width="10.59765625" style="112" customWidth="1"/>
    <col min="4102" max="4102" width="14.69921875" style="112" customWidth="1"/>
    <col min="4103" max="4103" width="9" style="112" customWidth="1"/>
    <col min="4104" max="4104" width="13" style="112" customWidth="1"/>
    <col min="4105" max="4105" width="3.09765625" style="112" customWidth="1"/>
    <col min="4106" max="4352" width="8.8984375" style="112"/>
    <col min="4353" max="4353" width="4.3984375" style="112" customWidth="1"/>
    <col min="4354" max="4354" width="33.8984375" style="112" customWidth="1"/>
    <col min="4355" max="4355" width="36.296875" style="112" customWidth="1"/>
    <col min="4356" max="4356" width="14" style="112" customWidth="1"/>
    <col min="4357" max="4357" width="10.59765625" style="112" customWidth="1"/>
    <col min="4358" max="4358" width="14.69921875" style="112" customWidth="1"/>
    <col min="4359" max="4359" width="9" style="112" customWidth="1"/>
    <col min="4360" max="4360" width="13" style="112" customWidth="1"/>
    <col min="4361" max="4361" width="3.09765625" style="112" customWidth="1"/>
    <col min="4362" max="4608" width="8.8984375" style="112"/>
    <col min="4609" max="4609" width="4.3984375" style="112" customWidth="1"/>
    <col min="4610" max="4610" width="33.8984375" style="112" customWidth="1"/>
    <col min="4611" max="4611" width="36.296875" style="112" customWidth="1"/>
    <col min="4612" max="4612" width="14" style="112" customWidth="1"/>
    <col min="4613" max="4613" width="10.59765625" style="112" customWidth="1"/>
    <col min="4614" max="4614" width="14.69921875" style="112" customWidth="1"/>
    <col min="4615" max="4615" width="9" style="112" customWidth="1"/>
    <col min="4616" max="4616" width="13" style="112" customWidth="1"/>
    <col min="4617" max="4617" width="3.09765625" style="112" customWidth="1"/>
    <col min="4618" max="4864" width="8.8984375" style="112"/>
    <col min="4865" max="4865" width="4.3984375" style="112" customWidth="1"/>
    <col min="4866" max="4866" width="33.8984375" style="112" customWidth="1"/>
    <col min="4867" max="4867" width="36.296875" style="112" customWidth="1"/>
    <col min="4868" max="4868" width="14" style="112" customWidth="1"/>
    <col min="4869" max="4869" width="10.59765625" style="112" customWidth="1"/>
    <col min="4870" max="4870" width="14.69921875" style="112" customWidth="1"/>
    <col min="4871" max="4871" width="9" style="112" customWidth="1"/>
    <col min="4872" max="4872" width="13" style="112" customWidth="1"/>
    <col min="4873" max="4873" width="3.09765625" style="112" customWidth="1"/>
    <col min="4874" max="5120" width="8.8984375" style="112"/>
    <col min="5121" max="5121" width="4.3984375" style="112" customWidth="1"/>
    <col min="5122" max="5122" width="33.8984375" style="112" customWidth="1"/>
    <col min="5123" max="5123" width="36.296875" style="112" customWidth="1"/>
    <col min="5124" max="5124" width="14" style="112" customWidth="1"/>
    <col min="5125" max="5125" width="10.59765625" style="112" customWidth="1"/>
    <col min="5126" max="5126" width="14.69921875" style="112" customWidth="1"/>
    <col min="5127" max="5127" width="9" style="112" customWidth="1"/>
    <col min="5128" max="5128" width="13" style="112" customWidth="1"/>
    <col min="5129" max="5129" width="3.09765625" style="112" customWidth="1"/>
    <col min="5130" max="5376" width="8.8984375" style="112"/>
    <col min="5377" max="5377" width="4.3984375" style="112" customWidth="1"/>
    <col min="5378" max="5378" width="33.8984375" style="112" customWidth="1"/>
    <col min="5379" max="5379" width="36.296875" style="112" customWidth="1"/>
    <col min="5380" max="5380" width="14" style="112" customWidth="1"/>
    <col min="5381" max="5381" width="10.59765625" style="112" customWidth="1"/>
    <col min="5382" max="5382" width="14.69921875" style="112" customWidth="1"/>
    <col min="5383" max="5383" width="9" style="112" customWidth="1"/>
    <col min="5384" max="5384" width="13" style="112" customWidth="1"/>
    <col min="5385" max="5385" width="3.09765625" style="112" customWidth="1"/>
    <col min="5386" max="5632" width="8.8984375" style="112"/>
    <col min="5633" max="5633" width="4.3984375" style="112" customWidth="1"/>
    <col min="5634" max="5634" width="33.8984375" style="112" customWidth="1"/>
    <col min="5635" max="5635" width="36.296875" style="112" customWidth="1"/>
    <col min="5636" max="5636" width="14" style="112" customWidth="1"/>
    <col min="5637" max="5637" width="10.59765625" style="112" customWidth="1"/>
    <col min="5638" max="5638" width="14.69921875" style="112" customWidth="1"/>
    <col min="5639" max="5639" width="9" style="112" customWidth="1"/>
    <col min="5640" max="5640" width="13" style="112" customWidth="1"/>
    <col min="5641" max="5641" width="3.09765625" style="112" customWidth="1"/>
    <col min="5642" max="5888" width="8.8984375" style="112"/>
    <col min="5889" max="5889" width="4.3984375" style="112" customWidth="1"/>
    <col min="5890" max="5890" width="33.8984375" style="112" customWidth="1"/>
    <col min="5891" max="5891" width="36.296875" style="112" customWidth="1"/>
    <col min="5892" max="5892" width="14" style="112" customWidth="1"/>
    <col min="5893" max="5893" width="10.59765625" style="112" customWidth="1"/>
    <col min="5894" max="5894" width="14.69921875" style="112" customWidth="1"/>
    <col min="5895" max="5895" width="9" style="112" customWidth="1"/>
    <col min="5896" max="5896" width="13" style="112" customWidth="1"/>
    <col min="5897" max="5897" width="3.09765625" style="112" customWidth="1"/>
    <col min="5898" max="6144" width="8.8984375" style="112"/>
    <col min="6145" max="6145" width="4.3984375" style="112" customWidth="1"/>
    <col min="6146" max="6146" width="33.8984375" style="112" customWidth="1"/>
    <col min="6147" max="6147" width="36.296875" style="112" customWidth="1"/>
    <col min="6148" max="6148" width="14" style="112" customWidth="1"/>
    <col min="6149" max="6149" width="10.59765625" style="112" customWidth="1"/>
    <col min="6150" max="6150" width="14.69921875" style="112" customWidth="1"/>
    <col min="6151" max="6151" width="9" style="112" customWidth="1"/>
    <col min="6152" max="6152" width="13" style="112" customWidth="1"/>
    <col min="6153" max="6153" width="3.09765625" style="112" customWidth="1"/>
    <col min="6154" max="6400" width="8.8984375" style="112"/>
    <col min="6401" max="6401" width="4.3984375" style="112" customWidth="1"/>
    <col min="6402" max="6402" width="33.8984375" style="112" customWidth="1"/>
    <col min="6403" max="6403" width="36.296875" style="112" customWidth="1"/>
    <col min="6404" max="6404" width="14" style="112" customWidth="1"/>
    <col min="6405" max="6405" width="10.59765625" style="112" customWidth="1"/>
    <col min="6406" max="6406" width="14.69921875" style="112" customWidth="1"/>
    <col min="6407" max="6407" width="9" style="112" customWidth="1"/>
    <col min="6408" max="6408" width="13" style="112" customWidth="1"/>
    <col min="6409" max="6409" width="3.09765625" style="112" customWidth="1"/>
    <col min="6410" max="6656" width="8.8984375" style="112"/>
    <col min="6657" max="6657" width="4.3984375" style="112" customWidth="1"/>
    <col min="6658" max="6658" width="33.8984375" style="112" customWidth="1"/>
    <col min="6659" max="6659" width="36.296875" style="112" customWidth="1"/>
    <col min="6660" max="6660" width="14" style="112" customWidth="1"/>
    <col min="6661" max="6661" width="10.59765625" style="112" customWidth="1"/>
    <col min="6662" max="6662" width="14.69921875" style="112" customWidth="1"/>
    <col min="6663" max="6663" width="9" style="112" customWidth="1"/>
    <col min="6664" max="6664" width="13" style="112" customWidth="1"/>
    <col min="6665" max="6665" width="3.09765625" style="112" customWidth="1"/>
    <col min="6666" max="6912" width="8.8984375" style="112"/>
    <col min="6913" max="6913" width="4.3984375" style="112" customWidth="1"/>
    <col min="6914" max="6914" width="33.8984375" style="112" customWidth="1"/>
    <col min="6915" max="6915" width="36.296875" style="112" customWidth="1"/>
    <col min="6916" max="6916" width="14" style="112" customWidth="1"/>
    <col min="6917" max="6917" width="10.59765625" style="112" customWidth="1"/>
    <col min="6918" max="6918" width="14.69921875" style="112" customWidth="1"/>
    <col min="6919" max="6919" width="9" style="112" customWidth="1"/>
    <col min="6920" max="6920" width="13" style="112" customWidth="1"/>
    <col min="6921" max="6921" width="3.09765625" style="112" customWidth="1"/>
    <col min="6922" max="7168" width="8.8984375" style="112"/>
    <col min="7169" max="7169" width="4.3984375" style="112" customWidth="1"/>
    <col min="7170" max="7170" width="33.8984375" style="112" customWidth="1"/>
    <col min="7171" max="7171" width="36.296875" style="112" customWidth="1"/>
    <col min="7172" max="7172" width="14" style="112" customWidth="1"/>
    <col min="7173" max="7173" width="10.59765625" style="112" customWidth="1"/>
    <col min="7174" max="7174" width="14.69921875" style="112" customWidth="1"/>
    <col min="7175" max="7175" width="9" style="112" customWidth="1"/>
    <col min="7176" max="7176" width="13" style="112" customWidth="1"/>
    <col min="7177" max="7177" width="3.09765625" style="112" customWidth="1"/>
    <col min="7178" max="7424" width="8.8984375" style="112"/>
    <col min="7425" max="7425" width="4.3984375" style="112" customWidth="1"/>
    <col min="7426" max="7426" width="33.8984375" style="112" customWidth="1"/>
    <col min="7427" max="7427" width="36.296875" style="112" customWidth="1"/>
    <col min="7428" max="7428" width="14" style="112" customWidth="1"/>
    <col min="7429" max="7429" width="10.59765625" style="112" customWidth="1"/>
    <col min="7430" max="7430" width="14.69921875" style="112" customWidth="1"/>
    <col min="7431" max="7431" width="9" style="112" customWidth="1"/>
    <col min="7432" max="7432" width="13" style="112" customWidth="1"/>
    <col min="7433" max="7433" width="3.09765625" style="112" customWidth="1"/>
    <col min="7434" max="7680" width="8.8984375" style="112"/>
    <col min="7681" max="7681" width="4.3984375" style="112" customWidth="1"/>
    <col min="7682" max="7682" width="33.8984375" style="112" customWidth="1"/>
    <col min="7683" max="7683" width="36.296875" style="112" customWidth="1"/>
    <col min="7684" max="7684" width="14" style="112" customWidth="1"/>
    <col min="7685" max="7685" width="10.59765625" style="112" customWidth="1"/>
    <col min="7686" max="7686" width="14.69921875" style="112" customWidth="1"/>
    <col min="7687" max="7687" width="9" style="112" customWidth="1"/>
    <col min="7688" max="7688" width="13" style="112" customWidth="1"/>
    <col min="7689" max="7689" width="3.09765625" style="112" customWidth="1"/>
    <col min="7690" max="7936" width="8.8984375" style="112"/>
    <col min="7937" max="7937" width="4.3984375" style="112" customWidth="1"/>
    <col min="7938" max="7938" width="33.8984375" style="112" customWidth="1"/>
    <col min="7939" max="7939" width="36.296875" style="112" customWidth="1"/>
    <col min="7940" max="7940" width="14" style="112" customWidth="1"/>
    <col min="7941" max="7941" width="10.59765625" style="112" customWidth="1"/>
    <col min="7942" max="7942" width="14.69921875" style="112" customWidth="1"/>
    <col min="7943" max="7943" width="9" style="112" customWidth="1"/>
    <col min="7944" max="7944" width="13" style="112" customWidth="1"/>
    <col min="7945" max="7945" width="3.09765625" style="112" customWidth="1"/>
    <col min="7946" max="8192" width="8.8984375" style="112"/>
    <col min="8193" max="8193" width="4.3984375" style="112" customWidth="1"/>
    <col min="8194" max="8194" width="33.8984375" style="112" customWidth="1"/>
    <col min="8195" max="8195" width="36.296875" style="112" customWidth="1"/>
    <col min="8196" max="8196" width="14" style="112" customWidth="1"/>
    <col min="8197" max="8197" width="10.59765625" style="112" customWidth="1"/>
    <col min="8198" max="8198" width="14.69921875" style="112" customWidth="1"/>
    <col min="8199" max="8199" width="9" style="112" customWidth="1"/>
    <col min="8200" max="8200" width="13" style="112" customWidth="1"/>
    <col min="8201" max="8201" width="3.09765625" style="112" customWidth="1"/>
    <col min="8202" max="8448" width="8.8984375" style="112"/>
    <col min="8449" max="8449" width="4.3984375" style="112" customWidth="1"/>
    <col min="8450" max="8450" width="33.8984375" style="112" customWidth="1"/>
    <col min="8451" max="8451" width="36.296875" style="112" customWidth="1"/>
    <col min="8452" max="8452" width="14" style="112" customWidth="1"/>
    <col min="8453" max="8453" width="10.59765625" style="112" customWidth="1"/>
    <col min="8454" max="8454" width="14.69921875" style="112" customWidth="1"/>
    <col min="8455" max="8455" width="9" style="112" customWidth="1"/>
    <col min="8456" max="8456" width="13" style="112" customWidth="1"/>
    <col min="8457" max="8457" width="3.09765625" style="112" customWidth="1"/>
    <col min="8458" max="8704" width="8.8984375" style="112"/>
    <col min="8705" max="8705" width="4.3984375" style="112" customWidth="1"/>
    <col min="8706" max="8706" width="33.8984375" style="112" customWidth="1"/>
    <col min="8707" max="8707" width="36.296875" style="112" customWidth="1"/>
    <col min="8708" max="8708" width="14" style="112" customWidth="1"/>
    <col min="8709" max="8709" width="10.59765625" style="112" customWidth="1"/>
    <col min="8710" max="8710" width="14.69921875" style="112" customWidth="1"/>
    <col min="8711" max="8711" width="9" style="112" customWidth="1"/>
    <col min="8712" max="8712" width="13" style="112" customWidth="1"/>
    <col min="8713" max="8713" width="3.09765625" style="112" customWidth="1"/>
    <col min="8714" max="8960" width="8.8984375" style="112"/>
    <col min="8961" max="8961" width="4.3984375" style="112" customWidth="1"/>
    <col min="8962" max="8962" width="33.8984375" style="112" customWidth="1"/>
    <col min="8963" max="8963" width="36.296875" style="112" customWidth="1"/>
    <col min="8964" max="8964" width="14" style="112" customWidth="1"/>
    <col min="8965" max="8965" width="10.59765625" style="112" customWidth="1"/>
    <col min="8966" max="8966" width="14.69921875" style="112" customWidth="1"/>
    <col min="8967" max="8967" width="9" style="112" customWidth="1"/>
    <col min="8968" max="8968" width="13" style="112" customWidth="1"/>
    <col min="8969" max="8969" width="3.09765625" style="112" customWidth="1"/>
    <col min="8970" max="9216" width="8.8984375" style="112"/>
    <col min="9217" max="9217" width="4.3984375" style="112" customWidth="1"/>
    <col min="9218" max="9218" width="33.8984375" style="112" customWidth="1"/>
    <col min="9219" max="9219" width="36.296875" style="112" customWidth="1"/>
    <col min="9220" max="9220" width="14" style="112" customWidth="1"/>
    <col min="9221" max="9221" width="10.59765625" style="112" customWidth="1"/>
    <col min="9222" max="9222" width="14.69921875" style="112" customWidth="1"/>
    <col min="9223" max="9223" width="9" style="112" customWidth="1"/>
    <col min="9224" max="9224" width="13" style="112" customWidth="1"/>
    <col min="9225" max="9225" width="3.09765625" style="112" customWidth="1"/>
    <col min="9226" max="9472" width="8.8984375" style="112"/>
    <col min="9473" max="9473" width="4.3984375" style="112" customWidth="1"/>
    <col min="9474" max="9474" width="33.8984375" style="112" customWidth="1"/>
    <col min="9475" max="9475" width="36.296875" style="112" customWidth="1"/>
    <col min="9476" max="9476" width="14" style="112" customWidth="1"/>
    <col min="9477" max="9477" width="10.59765625" style="112" customWidth="1"/>
    <col min="9478" max="9478" width="14.69921875" style="112" customWidth="1"/>
    <col min="9479" max="9479" width="9" style="112" customWidth="1"/>
    <col min="9480" max="9480" width="13" style="112" customWidth="1"/>
    <col min="9481" max="9481" width="3.09765625" style="112" customWidth="1"/>
    <col min="9482" max="9728" width="8.8984375" style="112"/>
    <col min="9729" max="9729" width="4.3984375" style="112" customWidth="1"/>
    <col min="9730" max="9730" width="33.8984375" style="112" customWidth="1"/>
    <col min="9731" max="9731" width="36.296875" style="112" customWidth="1"/>
    <col min="9732" max="9732" width="14" style="112" customWidth="1"/>
    <col min="9733" max="9733" width="10.59765625" style="112" customWidth="1"/>
    <col min="9734" max="9734" width="14.69921875" style="112" customWidth="1"/>
    <col min="9735" max="9735" width="9" style="112" customWidth="1"/>
    <col min="9736" max="9736" width="13" style="112" customWidth="1"/>
    <col min="9737" max="9737" width="3.09765625" style="112" customWidth="1"/>
    <col min="9738" max="9984" width="8.8984375" style="112"/>
    <col min="9985" max="9985" width="4.3984375" style="112" customWidth="1"/>
    <col min="9986" max="9986" width="33.8984375" style="112" customWidth="1"/>
    <col min="9987" max="9987" width="36.296875" style="112" customWidth="1"/>
    <col min="9988" max="9988" width="14" style="112" customWidth="1"/>
    <col min="9989" max="9989" width="10.59765625" style="112" customWidth="1"/>
    <col min="9990" max="9990" width="14.69921875" style="112" customWidth="1"/>
    <col min="9991" max="9991" width="9" style="112" customWidth="1"/>
    <col min="9992" max="9992" width="13" style="112" customWidth="1"/>
    <col min="9993" max="9993" width="3.09765625" style="112" customWidth="1"/>
    <col min="9994" max="10240" width="8.8984375" style="112"/>
    <col min="10241" max="10241" width="4.3984375" style="112" customWidth="1"/>
    <col min="10242" max="10242" width="33.8984375" style="112" customWidth="1"/>
    <col min="10243" max="10243" width="36.296875" style="112" customWidth="1"/>
    <col min="10244" max="10244" width="14" style="112" customWidth="1"/>
    <col min="10245" max="10245" width="10.59765625" style="112" customWidth="1"/>
    <col min="10246" max="10246" width="14.69921875" style="112" customWidth="1"/>
    <col min="10247" max="10247" width="9" style="112" customWidth="1"/>
    <col min="10248" max="10248" width="13" style="112" customWidth="1"/>
    <col min="10249" max="10249" width="3.09765625" style="112" customWidth="1"/>
    <col min="10250" max="10496" width="8.8984375" style="112"/>
    <col min="10497" max="10497" width="4.3984375" style="112" customWidth="1"/>
    <col min="10498" max="10498" width="33.8984375" style="112" customWidth="1"/>
    <col min="10499" max="10499" width="36.296875" style="112" customWidth="1"/>
    <col min="10500" max="10500" width="14" style="112" customWidth="1"/>
    <col min="10501" max="10501" width="10.59765625" style="112" customWidth="1"/>
    <col min="10502" max="10502" width="14.69921875" style="112" customWidth="1"/>
    <col min="10503" max="10503" width="9" style="112" customWidth="1"/>
    <col min="10504" max="10504" width="13" style="112" customWidth="1"/>
    <col min="10505" max="10505" width="3.09765625" style="112" customWidth="1"/>
    <col min="10506" max="10752" width="8.8984375" style="112"/>
    <col min="10753" max="10753" width="4.3984375" style="112" customWidth="1"/>
    <col min="10754" max="10754" width="33.8984375" style="112" customWidth="1"/>
    <col min="10755" max="10755" width="36.296875" style="112" customWidth="1"/>
    <col min="10756" max="10756" width="14" style="112" customWidth="1"/>
    <col min="10757" max="10757" width="10.59765625" style="112" customWidth="1"/>
    <col min="10758" max="10758" width="14.69921875" style="112" customWidth="1"/>
    <col min="10759" max="10759" width="9" style="112" customWidth="1"/>
    <col min="10760" max="10760" width="13" style="112" customWidth="1"/>
    <col min="10761" max="10761" width="3.09765625" style="112" customWidth="1"/>
    <col min="10762" max="11008" width="8.8984375" style="112"/>
    <col min="11009" max="11009" width="4.3984375" style="112" customWidth="1"/>
    <col min="11010" max="11010" width="33.8984375" style="112" customWidth="1"/>
    <col min="11011" max="11011" width="36.296875" style="112" customWidth="1"/>
    <col min="11012" max="11012" width="14" style="112" customWidth="1"/>
    <col min="11013" max="11013" width="10.59765625" style="112" customWidth="1"/>
    <col min="11014" max="11014" width="14.69921875" style="112" customWidth="1"/>
    <col min="11015" max="11015" width="9" style="112" customWidth="1"/>
    <col min="11016" max="11016" width="13" style="112" customWidth="1"/>
    <col min="11017" max="11017" width="3.09765625" style="112" customWidth="1"/>
    <col min="11018" max="11264" width="8.8984375" style="112"/>
    <col min="11265" max="11265" width="4.3984375" style="112" customWidth="1"/>
    <col min="11266" max="11266" width="33.8984375" style="112" customWidth="1"/>
    <col min="11267" max="11267" width="36.296875" style="112" customWidth="1"/>
    <col min="11268" max="11268" width="14" style="112" customWidth="1"/>
    <col min="11269" max="11269" width="10.59765625" style="112" customWidth="1"/>
    <col min="11270" max="11270" width="14.69921875" style="112" customWidth="1"/>
    <col min="11271" max="11271" width="9" style="112" customWidth="1"/>
    <col min="11272" max="11272" width="13" style="112" customWidth="1"/>
    <col min="11273" max="11273" width="3.09765625" style="112" customWidth="1"/>
    <col min="11274" max="11520" width="8.8984375" style="112"/>
    <col min="11521" max="11521" width="4.3984375" style="112" customWidth="1"/>
    <col min="11522" max="11522" width="33.8984375" style="112" customWidth="1"/>
    <col min="11523" max="11523" width="36.296875" style="112" customWidth="1"/>
    <col min="11524" max="11524" width="14" style="112" customWidth="1"/>
    <col min="11525" max="11525" width="10.59765625" style="112" customWidth="1"/>
    <col min="11526" max="11526" width="14.69921875" style="112" customWidth="1"/>
    <col min="11527" max="11527" width="9" style="112" customWidth="1"/>
    <col min="11528" max="11528" width="13" style="112" customWidth="1"/>
    <col min="11529" max="11529" width="3.09765625" style="112" customWidth="1"/>
    <col min="11530" max="11776" width="8.8984375" style="112"/>
    <col min="11777" max="11777" width="4.3984375" style="112" customWidth="1"/>
    <col min="11778" max="11778" width="33.8984375" style="112" customWidth="1"/>
    <col min="11779" max="11779" width="36.296875" style="112" customWidth="1"/>
    <col min="11780" max="11780" width="14" style="112" customWidth="1"/>
    <col min="11781" max="11781" width="10.59765625" style="112" customWidth="1"/>
    <col min="11782" max="11782" width="14.69921875" style="112" customWidth="1"/>
    <col min="11783" max="11783" width="9" style="112" customWidth="1"/>
    <col min="11784" max="11784" width="13" style="112" customWidth="1"/>
    <col min="11785" max="11785" width="3.09765625" style="112" customWidth="1"/>
    <col min="11786" max="12032" width="8.8984375" style="112"/>
    <col min="12033" max="12033" width="4.3984375" style="112" customWidth="1"/>
    <col min="12034" max="12034" width="33.8984375" style="112" customWidth="1"/>
    <col min="12035" max="12035" width="36.296875" style="112" customWidth="1"/>
    <col min="12036" max="12036" width="14" style="112" customWidth="1"/>
    <col min="12037" max="12037" width="10.59765625" style="112" customWidth="1"/>
    <col min="12038" max="12038" width="14.69921875" style="112" customWidth="1"/>
    <col min="12039" max="12039" width="9" style="112" customWidth="1"/>
    <col min="12040" max="12040" width="13" style="112" customWidth="1"/>
    <col min="12041" max="12041" width="3.09765625" style="112" customWidth="1"/>
    <col min="12042" max="12288" width="8.8984375" style="112"/>
    <col min="12289" max="12289" width="4.3984375" style="112" customWidth="1"/>
    <col min="12290" max="12290" width="33.8984375" style="112" customWidth="1"/>
    <col min="12291" max="12291" width="36.296875" style="112" customWidth="1"/>
    <col min="12292" max="12292" width="14" style="112" customWidth="1"/>
    <col min="12293" max="12293" width="10.59765625" style="112" customWidth="1"/>
    <col min="12294" max="12294" width="14.69921875" style="112" customWidth="1"/>
    <col min="12295" max="12295" width="9" style="112" customWidth="1"/>
    <col min="12296" max="12296" width="13" style="112" customWidth="1"/>
    <col min="12297" max="12297" width="3.09765625" style="112" customWidth="1"/>
    <col min="12298" max="12544" width="8.8984375" style="112"/>
    <col min="12545" max="12545" width="4.3984375" style="112" customWidth="1"/>
    <col min="12546" max="12546" width="33.8984375" style="112" customWidth="1"/>
    <col min="12547" max="12547" width="36.296875" style="112" customWidth="1"/>
    <col min="12548" max="12548" width="14" style="112" customWidth="1"/>
    <col min="12549" max="12549" width="10.59765625" style="112" customWidth="1"/>
    <col min="12550" max="12550" width="14.69921875" style="112" customWidth="1"/>
    <col min="12551" max="12551" width="9" style="112" customWidth="1"/>
    <col min="12552" max="12552" width="13" style="112" customWidth="1"/>
    <col min="12553" max="12553" width="3.09765625" style="112" customWidth="1"/>
    <col min="12554" max="12800" width="8.8984375" style="112"/>
    <col min="12801" max="12801" width="4.3984375" style="112" customWidth="1"/>
    <col min="12802" max="12802" width="33.8984375" style="112" customWidth="1"/>
    <col min="12803" max="12803" width="36.296875" style="112" customWidth="1"/>
    <col min="12804" max="12804" width="14" style="112" customWidth="1"/>
    <col min="12805" max="12805" width="10.59765625" style="112" customWidth="1"/>
    <col min="12806" max="12806" width="14.69921875" style="112" customWidth="1"/>
    <col min="12807" max="12807" width="9" style="112" customWidth="1"/>
    <col min="12808" max="12808" width="13" style="112" customWidth="1"/>
    <col min="12809" max="12809" width="3.09765625" style="112" customWidth="1"/>
    <col min="12810" max="13056" width="8.8984375" style="112"/>
    <col min="13057" max="13057" width="4.3984375" style="112" customWidth="1"/>
    <col min="13058" max="13058" width="33.8984375" style="112" customWidth="1"/>
    <col min="13059" max="13059" width="36.296875" style="112" customWidth="1"/>
    <col min="13060" max="13060" width="14" style="112" customWidth="1"/>
    <col min="13061" max="13061" width="10.59765625" style="112" customWidth="1"/>
    <col min="13062" max="13062" width="14.69921875" style="112" customWidth="1"/>
    <col min="13063" max="13063" width="9" style="112" customWidth="1"/>
    <col min="13064" max="13064" width="13" style="112" customWidth="1"/>
    <col min="13065" max="13065" width="3.09765625" style="112" customWidth="1"/>
    <col min="13066" max="13312" width="8.8984375" style="112"/>
    <col min="13313" max="13313" width="4.3984375" style="112" customWidth="1"/>
    <col min="13314" max="13314" width="33.8984375" style="112" customWidth="1"/>
    <col min="13315" max="13315" width="36.296875" style="112" customWidth="1"/>
    <col min="13316" max="13316" width="14" style="112" customWidth="1"/>
    <col min="13317" max="13317" width="10.59765625" style="112" customWidth="1"/>
    <col min="13318" max="13318" width="14.69921875" style="112" customWidth="1"/>
    <col min="13319" max="13319" width="9" style="112" customWidth="1"/>
    <col min="13320" max="13320" width="13" style="112" customWidth="1"/>
    <col min="13321" max="13321" width="3.09765625" style="112" customWidth="1"/>
    <col min="13322" max="13568" width="8.8984375" style="112"/>
    <col min="13569" max="13569" width="4.3984375" style="112" customWidth="1"/>
    <col min="13570" max="13570" width="33.8984375" style="112" customWidth="1"/>
    <col min="13571" max="13571" width="36.296875" style="112" customWidth="1"/>
    <col min="13572" max="13572" width="14" style="112" customWidth="1"/>
    <col min="13573" max="13573" width="10.59765625" style="112" customWidth="1"/>
    <col min="13574" max="13574" width="14.69921875" style="112" customWidth="1"/>
    <col min="13575" max="13575" width="9" style="112" customWidth="1"/>
    <col min="13576" max="13576" width="13" style="112" customWidth="1"/>
    <col min="13577" max="13577" width="3.09765625" style="112" customWidth="1"/>
    <col min="13578" max="13824" width="8.8984375" style="112"/>
    <col min="13825" max="13825" width="4.3984375" style="112" customWidth="1"/>
    <col min="13826" max="13826" width="33.8984375" style="112" customWidth="1"/>
    <col min="13827" max="13827" width="36.296875" style="112" customWidth="1"/>
    <col min="13828" max="13828" width="14" style="112" customWidth="1"/>
    <col min="13829" max="13829" width="10.59765625" style="112" customWidth="1"/>
    <col min="13830" max="13830" width="14.69921875" style="112" customWidth="1"/>
    <col min="13831" max="13831" width="9" style="112" customWidth="1"/>
    <col min="13832" max="13832" width="13" style="112" customWidth="1"/>
    <col min="13833" max="13833" width="3.09765625" style="112" customWidth="1"/>
    <col min="13834" max="14080" width="8.8984375" style="112"/>
    <col min="14081" max="14081" width="4.3984375" style="112" customWidth="1"/>
    <col min="14082" max="14082" width="33.8984375" style="112" customWidth="1"/>
    <col min="14083" max="14083" width="36.296875" style="112" customWidth="1"/>
    <col min="14084" max="14084" width="14" style="112" customWidth="1"/>
    <col min="14085" max="14085" width="10.59765625" style="112" customWidth="1"/>
    <col min="14086" max="14086" width="14.69921875" style="112" customWidth="1"/>
    <col min="14087" max="14087" width="9" style="112" customWidth="1"/>
    <col min="14088" max="14088" width="13" style="112" customWidth="1"/>
    <col min="14089" max="14089" width="3.09765625" style="112" customWidth="1"/>
    <col min="14090" max="14336" width="8.8984375" style="112"/>
    <col min="14337" max="14337" width="4.3984375" style="112" customWidth="1"/>
    <col min="14338" max="14338" width="33.8984375" style="112" customWidth="1"/>
    <col min="14339" max="14339" width="36.296875" style="112" customWidth="1"/>
    <col min="14340" max="14340" width="14" style="112" customWidth="1"/>
    <col min="14341" max="14341" width="10.59765625" style="112" customWidth="1"/>
    <col min="14342" max="14342" width="14.69921875" style="112" customWidth="1"/>
    <col min="14343" max="14343" width="9" style="112" customWidth="1"/>
    <col min="14344" max="14344" width="13" style="112" customWidth="1"/>
    <col min="14345" max="14345" width="3.09765625" style="112" customWidth="1"/>
    <col min="14346" max="14592" width="8.8984375" style="112"/>
    <col min="14593" max="14593" width="4.3984375" style="112" customWidth="1"/>
    <col min="14594" max="14594" width="33.8984375" style="112" customWidth="1"/>
    <col min="14595" max="14595" width="36.296875" style="112" customWidth="1"/>
    <col min="14596" max="14596" width="14" style="112" customWidth="1"/>
    <col min="14597" max="14597" width="10.59765625" style="112" customWidth="1"/>
    <col min="14598" max="14598" width="14.69921875" style="112" customWidth="1"/>
    <col min="14599" max="14599" width="9" style="112" customWidth="1"/>
    <col min="14600" max="14600" width="13" style="112" customWidth="1"/>
    <col min="14601" max="14601" width="3.09765625" style="112" customWidth="1"/>
    <col min="14602" max="14848" width="8.8984375" style="112"/>
    <col min="14849" max="14849" width="4.3984375" style="112" customWidth="1"/>
    <col min="14850" max="14850" width="33.8984375" style="112" customWidth="1"/>
    <col min="14851" max="14851" width="36.296875" style="112" customWidth="1"/>
    <col min="14852" max="14852" width="14" style="112" customWidth="1"/>
    <col min="14853" max="14853" width="10.59765625" style="112" customWidth="1"/>
    <col min="14854" max="14854" width="14.69921875" style="112" customWidth="1"/>
    <col min="14855" max="14855" width="9" style="112" customWidth="1"/>
    <col min="14856" max="14856" width="13" style="112" customWidth="1"/>
    <col min="14857" max="14857" width="3.09765625" style="112" customWidth="1"/>
    <col min="14858" max="15104" width="8.8984375" style="112"/>
    <col min="15105" max="15105" width="4.3984375" style="112" customWidth="1"/>
    <col min="15106" max="15106" width="33.8984375" style="112" customWidth="1"/>
    <col min="15107" max="15107" width="36.296875" style="112" customWidth="1"/>
    <col min="15108" max="15108" width="14" style="112" customWidth="1"/>
    <col min="15109" max="15109" width="10.59765625" style="112" customWidth="1"/>
    <col min="15110" max="15110" width="14.69921875" style="112" customWidth="1"/>
    <col min="15111" max="15111" width="9" style="112" customWidth="1"/>
    <col min="15112" max="15112" width="13" style="112" customWidth="1"/>
    <col min="15113" max="15113" width="3.09765625" style="112" customWidth="1"/>
    <col min="15114" max="15360" width="8.8984375" style="112"/>
    <col min="15361" max="15361" width="4.3984375" style="112" customWidth="1"/>
    <col min="15362" max="15362" width="33.8984375" style="112" customWidth="1"/>
    <col min="15363" max="15363" width="36.296875" style="112" customWidth="1"/>
    <col min="15364" max="15364" width="14" style="112" customWidth="1"/>
    <col min="15365" max="15365" width="10.59765625" style="112" customWidth="1"/>
    <col min="15366" max="15366" width="14.69921875" style="112" customWidth="1"/>
    <col min="15367" max="15367" width="9" style="112" customWidth="1"/>
    <col min="15368" max="15368" width="13" style="112" customWidth="1"/>
    <col min="15369" max="15369" width="3.09765625" style="112" customWidth="1"/>
    <col min="15370" max="15616" width="8.8984375" style="112"/>
    <col min="15617" max="15617" width="4.3984375" style="112" customWidth="1"/>
    <col min="15618" max="15618" width="33.8984375" style="112" customWidth="1"/>
    <col min="15619" max="15619" width="36.296875" style="112" customWidth="1"/>
    <col min="15620" max="15620" width="14" style="112" customWidth="1"/>
    <col min="15621" max="15621" width="10.59765625" style="112" customWidth="1"/>
    <col min="15622" max="15622" width="14.69921875" style="112" customWidth="1"/>
    <col min="15623" max="15623" width="9" style="112" customWidth="1"/>
    <col min="15624" max="15624" width="13" style="112" customWidth="1"/>
    <col min="15625" max="15625" width="3.09765625" style="112" customWidth="1"/>
    <col min="15626" max="15872" width="8.8984375" style="112"/>
    <col min="15873" max="15873" width="4.3984375" style="112" customWidth="1"/>
    <col min="15874" max="15874" width="33.8984375" style="112" customWidth="1"/>
    <col min="15875" max="15875" width="36.296875" style="112" customWidth="1"/>
    <col min="15876" max="15876" width="14" style="112" customWidth="1"/>
    <col min="15877" max="15877" width="10.59765625" style="112" customWidth="1"/>
    <col min="15878" max="15878" width="14.69921875" style="112" customWidth="1"/>
    <col min="15879" max="15879" width="9" style="112" customWidth="1"/>
    <col min="15880" max="15880" width="13" style="112" customWidth="1"/>
    <col min="15881" max="15881" width="3.09765625" style="112" customWidth="1"/>
    <col min="15882" max="16128" width="8.8984375" style="112"/>
    <col min="16129" max="16129" width="4.3984375" style="112" customWidth="1"/>
    <col min="16130" max="16130" width="33.8984375" style="112" customWidth="1"/>
    <col min="16131" max="16131" width="36.296875" style="112" customWidth="1"/>
    <col min="16132" max="16132" width="14" style="112" customWidth="1"/>
    <col min="16133" max="16133" width="10.59765625" style="112" customWidth="1"/>
    <col min="16134" max="16134" width="14.69921875" style="112" customWidth="1"/>
    <col min="16135" max="16135" width="9" style="112" customWidth="1"/>
    <col min="16136" max="16136" width="13" style="112" customWidth="1"/>
    <col min="16137" max="16137" width="3.09765625" style="112" customWidth="1"/>
    <col min="16138" max="16384" width="8.8984375" style="112"/>
  </cols>
  <sheetData>
    <row r="1" spans="1:9" ht="18.600000000000001" customHeight="1" x14ac:dyDescent="0.25">
      <c r="B1" s="498" t="s">
        <v>200</v>
      </c>
      <c r="C1" s="498"/>
      <c r="D1" s="498"/>
      <c r="E1" s="498"/>
      <c r="F1" s="498"/>
      <c r="G1" s="498"/>
    </row>
    <row r="2" spans="1:9" ht="15.7" customHeight="1" x14ac:dyDescent="0.25">
      <c r="A2" s="243" t="s">
        <v>640</v>
      </c>
      <c r="C2" s="113">
        <v>43739</v>
      </c>
    </row>
    <row r="3" spans="1:9" ht="15.7" customHeight="1" x14ac:dyDescent="0.25">
      <c r="A3" s="243" t="s">
        <v>641</v>
      </c>
      <c r="C3" s="113"/>
    </row>
    <row r="4" spans="1:9" ht="15" customHeight="1" x14ac:dyDescent="0.3">
      <c r="B4" s="425" t="s">
        <v>873</v>
      </c>
      <c r="D4" s="117" t="s">
        <v>201</v>
      </c>
      <c r="E4" s="117" t="s">
        <v>202</v>
      </c>
      <c r="F4" s="117" t="s">
        <v>203</v>
      </c>
      <c r="G4" s="424" t="s">
        <v>435</v>
      </c>
    </row>
    <row r="5" spans="1:9" ht="15" customHeight="1" x14ac:dyDescent="0.25">
      <c r="A5" s="243">
        <v>1</v>
      </c>
      <c r="B5" s="426" t="s">
        <v>3</v>
      </c>
      <c r="C5" s="112" t="s">
        <v>4</v>
      </c>
      <c r="D5" s="120">
        <v>614</v>
      </c>
      <c r="E5" s="120"/>
      <c r="F5" s="120">
        <v>614</v>
      </c>
      <c r="G5" s="115" t="s">
        <v>5</v>
      </c>
    </row>
    <row r="6" spans="1:9" ht="15" customHeight="1" x14ac:dyDescent="0.25">
      <c r="A6" s="243">
        <v>2</v>
      </c>
      <c r="B6" s="426" t="s">
        <v>6</v>
      </c>
      <c r="C6" s="112" t="s">
        <v>1614</v>
      </c>
      <c r="D6" s="120">
        <v>17.989999999999998</v>
      </c>
      <c r="E6" s="120">
        <v>3.59</v>
      </c>
      <c r="F6" s="120">
        <v>21.58</v>
      </c>
      <c r="G6" s="115" t="s">
        <v>5</v>
      </c>
      <c r="H6" s="244"/>
    </row>
    <row r="7" spans="1:9" ht="15" customHeight="1" x14ac:dyDescent="0.25">
      <c r="A7" s="243">
        <v>3</v>
      </c>
      <c r="B7" s="426" t="s">
        <v>6</v>
      </c>
      <c r="C7" s="112" t="s">
        <v>1614</v>
      </c>
      <c r="D7" s="120">
        <v>45.89</v>
      </c>
      <c r="E7" s="120">
        <v>9.18</v>
      </c>
      <c r="F7" s="120">
        <v>55.07</v>
      </c>
      <c r="G7" s="115" t="s">
        <v>5</v>
      </c>
      <c r="H7" s="244"/>
    </row>
    <row r="8" spans="1:9" ht="15" customHeight="1" x14ac:dyDescent="0.25">
      <c r="A8" s="243">
        <v>4</v>
      </c>
      <c r="B8" s="426" t="s">
        <v>8</v>
      </c>
      <c r="C8" s="112" t="s">
        <v>1862</v>
      </c>
      <c r="D8" s="120">
        <v>20</v>
      </c>
      <c r="E8" s="120">
        <v>4</v>
      </c>
      <c r="F8" s="120">
        <v>24</v>
      </c>
      <c r="G8" s="115" t="s">
        <v>5</v>
      </c>
      <c r="H8" s="244"/>
    </row>
    <row r="9" spans="1:9" ht="15" customHeight="1" x14ac:dyDescent="0.25">
      <c r="D9" s="410">
        <f>SUM(D5:D8)</f>
        <v>697.88</v>
      </c>
      <c r="E9" s="410">
        <f>SUM(E5:E8)</f>
        <v>16.77</v>
      </c>
      <c r="F9" s="410">
        <f>SUM(F5:F8)</f>
        <v>714.65000000000009</v>
      </c>
      <c r="I9" s="112" t="s">
        <v>10</v>
      </c>
    </row>
    <row r="10" spans="1:9" ht="15" customHeight="1" x14ac:dyDescent="0.25">
      <c r="D10" s="411"/>
      <c r="E10" s="411"/>
      <c r="F10" s="411"/>
    </row>
    <row r="11" spans="1:9" ht="15" customHeight="1" x14ac:dyDescent="0.3">
      <c r="B11" s="425" t="s">
        <v>874</v>
      </c>
      <c r="D11" s="412"/>
      <c r="E11" s="412"/>
      <c r="F11" s="412"/>
    </row>
    <row r="12" spans="1:9" ht="15" customHeight="1" x14ac:dyDescent="0.25">
      <c r="A12" s="243">
        <v>5</v>
      </c>
      <c r="B12" s="426" t="s">
        <v>12</v>
      </c>
      <c r="C12" s="112" t="s">
        <v>13</v>
      </c>
      <c r="D12" s="120">
        <v>7.94</v>
      </c>
      <c r="E12" s="120"/>
      <c r="F12" s="120">
        <v>7.94</v>
      </c>
      <c r="G12" s="115" t="s">
        <v>5</v>
      </c>
    </row>
    <row r="13" spans="1:9" ht="15" customHeight="1" x14ac:dyDescent="0.25">
      <c r="A13" s="243">
        <v>6</v>
      </c>
      <c r="B13" s="426" t="s">
        <v>16</v>
      </c>
      <c r="C13" s="112" t="s">
        <v>17</v>
      </c>
      <c r="D13" s="120">
        <v>22.44</v>
      </c>
      <c r="E13" s="120">
        <v>4.49</v>
      </c>
      <c r="F13" s="120">
        <v>26.93</v>
      </c>
      <c r="G13" s="115">
        <v>109045</v>
      </c>
      <c r="H13" s="244"/>
    </row>
    <row r="14" spans="1:9" ht="15" customHeight="1" x14ac:dyDescent="0.25">
      <c r="A14" s="243">
        <v>7</v>
      </c>
      <c r="B14" s="112" t="s">
        <v>18</v>
      </c>
      <c r="C14" s="112" t="s">
        <v>19</v>
      </c>
      <c r="D14" s="120">
        <v>91.46</v>
      </c>
      <c r="E14" s="120">
        <v>18.29</v>
      </c>
      <c r="F14" s="120">
        <v>109.75</v>
      </c>
      <c r="G14" s="124" t="s">
        <v>5</v>
      </c>
    </row>
    <row r="15" spans="1:9" ht="15" customHeight="1" x14ac:dyDescent="0.25">
      <c r="A15" s="243">
        <v>8</v>
      </c>
      <c r="B15" s="112" t="s">
        <v>18</v>
      </c>
      <c r="C15" s="112" t="s">
        <v>1863</v>
      </c>
      <c r="D15" s="120">
        <v>77.55</v>
      </c>
      <c r="E15" s="120">
        <v>15.51</v>
      </c>
      <c r="F15" s="120">
        <v>93.06</v>
      </c>
      <c r="G15" s="124" t="s">
        <v>52</v>
      </c>
    </row>
    <row r="16" spans="1:9" ht="15" customHeight="1" x14ac:dyDescent="0.25">
      <c r="A16" s="243">
        <v>9</v>
      </c>
      <c r="B16" s="112" t="s">
        <v>14</v>
      </c>
      <c r="C16" s="112" t="s">
        <v>106</v>
      </c>
      <c r="D16" s="120">
        <v>13.81</v>
      </c>
      <c r="E16" s="120">
        <v>2.76</v>
      </c>
      <c r="F16" s="120">
        <v>16.57</v>
      </c>
      <c r="G16" s="124">
        <v>109046</v>
      </c>
    </row>
    <row r="17" spans="1:8" ht="15" customHeight="1" x14ac:dyDescent="0.25">
      <c r="A17" s="243">
        <v>10</v>
      </c>
      <c r="B17" s="112" t="s">
        <v>70</v>
      </c>
      <c r="C17" s="112" t="s">
        <v>1800</v>
      </c>
      <c r="D17" s="120">
        <v>310.83</v>
      </c>
      <c r="E17" s="120">
        <v>62.17</v>
      </c>
      <c r="F17" s="120">
        <v>373</v>
      </c>
      <c r="G17" s="124">
        <v>109047</v>
      </c>
    </row>
    <row r="18" spans="1:8" ht="15" customHeight="1" x14ac:dyDescent="0.25">
      <c r="A18" s="243">
        <v>11</v>
      </c>
      <c r="B18" s="112" t="s">
        <v>259</v>
      </c>
      <c r="C18" s="112" t="s">
        <v>1864</v>
      </c>
      <c r="D18" s="120">
        <v>51.5</v>
      </c>
      <c r="E18" s="120">
        <v>0.8</v>
      </c>
      <c r="F18" s="120">
        <v>52.3</v>
      </c>
      <c r="G18" s="124">
        <v>109048</v>
      </c>
    </row>
    <row r="19" spans="1:8" ht="15" customHeight="1" x14ac:dyDescent="0.25">
      <c r="A19" s="243">
        <v>12</v>
      </c>
      <c r="B19" s="112" t="s">
        <v>127</v>
      </c>
      <c r="C19" s="112" t="s">
        <v>106</v>
      </c>
      <c r="D19" s="120">
        <v>14.99</v>
      </c>
      <c r="E19" s="120">
        <v>2.99</v>
      </c>
      <c r="F19" s="120">
        <v>17.98</v>
      </c>
      <c r="G19" s="124">
        <v>109049</v>
      </c>
    </row>
    <row r="20" spans="1:8" ht="15" customHeight="1" x14ac:dyDescent="0.25">
      <c r="A20" s="243">
        <v>4</v>
      </c>
      <c r="B20" s="112" t="s">
        <v>8</v>
      </c>
      <c r="C20" s="112" t="s">
        <v>1865</v>
      </c>
      <c r="D20" s="120">
        <v>87.42</v>
      </c>
      <c r="E20" s="120">
        <v>17.48</v>
      </c>
      <c r="F20" s="120">
        <v>104.9</v>
      </c>
      <c r="G20" s="124" t="s">
        <v>5</v>
      </c>
      <c r="H20" s="244"/>
    </row>
    <row r="21" spans="1:8" ht="15" customHeight="1" x14ac:dyDescent="0.25">
      <c r="D21" s="410">
        <f>SUM(D12:D20)</f>
        <v>677.93999999999994</v>
      </c>
      <c r="E21" s="410">
        <f>SUM(E12:E20)</f>
        <v>124.49</v>
      </c>
      <c r="F21" s="410">
        <f>SUM(F12:F20)</f>
        <v>802.43</v>
      </c>
    </row>
    <row r="22" spans="1:8" ht="15" customHeight="1" x14ac:dyDescent="0.25">
      <c r="D22" s="411"/>
      <c r="E22" s="411"/>
      <c r="F22" s="411"/>
    </row>
    <row r="23" spans="1:8" ht="15" customHeight="1" x14ac:dyDescent="0.3">
      <c r="B23" s="425" t="s">
        <v>876</v>
      </c>
      <c r="D23" s="412"/>
      <c r="E23" s="412"/>
      <c r="F23" s="412"/>
    </row>
    <row r="24" spans="1:8" ht="15" customHeight="1" x14ac:dyDescent="0.25">
      <c r="A24" s="243">
        <v>13</v>
      </c>
      <c r="B24" s="426" t="s">
        <v>3</v>
      </c>
      <c r="C24" s="112" t="s">
        <v>4</v>
      </c>
      <c r="D24" s="412">
        <v>466</v>
      </c>
      <c r="E24" s="412"/>
      <c r="F24" s="412">
        <v>466</v>
      </c>
      <c r="G24" s="115" t="s">
        <v>5</v>
      </c>
    </row>
    <row r="25" spans="1:8" ht="15" customHeight="1" x14ac:dyDescent="0.25">
      <c r="A25" s="243">
        <v>14</v>
      </c>
      <c r="B25" s="426" t="s">
        <v>6</v>
      </c>
      <c r="C25" s="112" t="s">
        <v>1614</v>
      </c>
      <c r="D25" s="120">
        <v>78.61</v>
      </c>
      <c r="E25" s="120">
        <v>15.72</v>
      </c>
      <c r="F25" s="120">
        <v>94.33</v>
      </c>
      <c r="G25" s="115" t="s">
        <v>5</v>
      </c>
      <c r="H25" s="244"/>
    </row>
    <row r="26" spans="1:8" ht="15" customHeight="1" x14ac:dyDescent="0.25">
      <c r="A26" s="243">
        <v>15</v>
      </c>
      <c r="B26" s="426" t="s">
        <v>881</v>
      </c>
      <c r="C26" s="112" t="s">
        <v>1536</v>
      </c>
      <c r="D26" s="120">
        <v>15</v>
      </c>
      <c r="E26" s="120">
        <v>3</v>
      </c>
      <c r="F26" s="120">
        <v>18</v>
      </c>
      <c r="G26" s="115" t="s">
        <v>5</v>
      </c>
      <c r="H26" s="244"/>
    </row>
    <row r="27" spans="1:8" s="127" customFormat="1" ht="15" customHeight="1" x14ac:dyDescent="0.3">
      <c r="A27" s="248"/>
      <c r="C27" s="128"/>
      <c r="D27" s="410">
        <f>SUM(D24:D26)</f>
        <v>559.61</v>
      </c>
      <c r="E27" s="410">
        <f>SUM(E24:E26)</f>
        <v>18.72</v>
      </c>
      <c r="F27" s="410">
        <f>SUM(F24:F26)</f>
        <v>578.33000000000004</v>
      </c>
      <c r="G27" s="126"/>
      <c r="H27" s="248"/>
    </row>
    <row r="28" spans="1:8" s="127" customFormat="1" ht="15" customHeight="1" x14ac:dyDescent="0.3">
      <c r="A28" s="248"/>
      <c r="C28" s="128"/>
      <c r="D28" s="411"/>
      <c r="E28" s="411"/>
      <c r="F28" s="411"/>
      <c r="G28" s="126"/>
      <c r="H28" s="248"/>
    </row>
    <row r="29" spans="1:8" ht="15" customHeight="1" x14ac:dyDescent="0.3">
      <c r="B29" s="425" t="s">
        <v>887</v>
      </c>
      <c r="D29" s="412"/>
      <c r="E29" s="412"/>
      <c r="F29" s="412"/>
    </row>
    <row r="30" spans="1:8" ht="15" customHeight="1" x14ac:dyDescent="0.25">
      <c r="A30" s="243">
        <v>16</v>
      </c>
      <c r="B30" s="426" t="s">
        <v>3</v>
      </c>
      <c r="C30" s="112" t="s">
        <v>4</v>
      </c>
      <c r="D30" s="412">
        <v>191</v>
      </c>
      <c r="E30" s="412"/>
      <c r="F30" s="412">
        <v>191</v>
      </c>
      <c r="G30" s="115" t="s">
        <v>5</v>
      </c>
    </row>
    <row r="31" spans="1:8" ht="15" customHeight="1" x14ac:dyDescent="0.25">
      <c r="A31" s="243">
        <v>17</v>
      </c>
      <c r="B31" s="426" t="s">
        <v>44</v>
      </c>
      <c r="C31" s="112" t="s">
        <v>1614</v>
      </c>
      <c r="D31" s="120">
        <v>78.61</v>
      </c>
      <c r="E31" s="120">
        <v>15.72</v>
      </c>
      <c r="F31" s="120">
        <v>94.33</v>
      </c>
      <c r="G31" s="133" t="s">
        <v>5</v>
      </c>
      <c r="H31" s="244"/>
    </row>
    <row r="32" spans="1:8" ht="15" customHeight="1" x14ac:dyDescent="0.25">
      <c r="A32" s="243">
        <v>18</v>
      </c>
      <c r="B32" s="426" t="s">
        <v>835</v>
      </c>
      <c r="C32" s="112" t="s">
        <v>1504</v>
      </c>
      <c r="D32" s="120">
        <v>35</v>
      </c>
      <c r="E32" s="120">
        <v>7</v>
      </c>
      <c r="F32" s="120">
        <v>42</v>
      </c>
      <c r="G32" s="133">
        <v>109050</v>
      </c>
      <c r="H32" s="414"/>
    </row>
    <row r="33" spans="1:8" ht="15" customHeight="1" x14ac:dyDescent="0.25">
      <c r="B33" s="129"/>
      <c r="C33" s="127"/>
      <c r="D33" s="410">
        <f>SUM(D30:D32)</f>
        <v>304.61</v>
      </c>
      <c r="E33" s="410">
        <f>SUM(E30:E32)</f>
        <v>22.72</v>
      </c>
      <c r="F33" s="410">
        <f>SUM(F30:F32)</f>
        <v>327.33</v>
      </c>
    </row>
    <row r="34" spans="1:8" ht="15" customHeight="1" x14ac:dyDescent="0.25">
      <c r="B34" s="129"/>
      <c r="C34" s="127"/>
      <c r="D34" s="411"/>
      <c r="E34" s="411"/>
      <c r="F34" s="411"/>
    </row>
    <row r="35" spans="1:8" ht="15" customHeight="1" x14ac:dyDescent="0.3">
      <c r="B35" s="425" t="s">
        <v>1175</v>
      </c>
      <c r="D35" s="411"/>
      <c r="E35" s="411"/>
      <c r="F35" s="411"/>
    </row>
    <row r="36" spans="1:8" ht="15" customHeight="1" x14ac:dyDescent="0.25">
      <c r="A36" s="243">
        <v>19</v>
      </c>
      <c r="B36" s="426" t="s">
        <v>1679</v>
      </c>
      <c r="C36" s="252" t="s">
        <v>1536</v>
      </c>
      <c r="D36" s="411">
        <v>8</v>
      </c>
      <c r="E36" s="411"/>
      <c r="F36" s="411">
        <v>8</v>
      </c>
      <c r="G36" s="115" t="s">
        <v>5</v>
      </c>
    </row>
    <row r="37" spans="1:8" ht="15" customHeight="1" x14ac:dyDescent="0.25">
      <c r="D37" s="410">
        <f>SUM(D36:D36)</f>
        <v>8</v>
      </c>
      <c r="E37" s="410">
        <f>SUM(E36:E36)</f>
        <v>0</v>
      </c>
      <c r="F37" s="410">
        <f>SUM(F36:F36)</f>
        <v>8</v>
      </c>
    </row>
    <row r="38" spans="1:8" ht="15" customHeight="1" x14ac:dyDescent="0.25"/>
    <row r="39" spans="1:8" ht="15" customHeight="1" x14ac:dyDescent="0.3">
      <c r="B39" s="425" t="s">
        <v>1183</v>
      </c>
      <c r="C39" s="426"/>
      <c r="D39" s="412"/>
      <c r="E39" s="412"/>
      <c r="F39" s="412"/>
    </row>
    <row r="40" spans="1:8" ht="15" customHeight="1" x14ac:dyDescent="0.25">
      <c r="A40" s="243">
        <v>20</v>
      </c>
      <c r="B40" s="426" t="s">
        <v>3</v>
      </c>
      <c r="C40" s="426" t="s">
        <v>4</v>
      </c>
      <c r="D40" s="412">
        <v>552</v>
      </c>
      <c r="E40" s="412"/>
      <c r="F40" s="412">
        <v>552</v>
      </c>
      <c r="G40" s="115" t="s">
        <v>5</v>
      </c>
    </row>
    <row r="41" spans="1:8" x14ac:dyDescent="0.25">
      <c r="A41" s="243">
        <v>2</v>
      </c>
      <c r="B41" s="426" t="s">
        <v>6</v>
      </c>
      <c r="C41" s="112" t="s">
        <v>1638</v>
      </c>
      <c r="D41" s="120">
        <v>17.989999999999998</v>
      </c>
      <c r="E41" s="120">
        <v>3.58</v>
      </c>
      <c r="F41" s="120">
        <v>21.57</v>
      </c>
      <c r="G41" s="115" t="s">
        <v>5</v>
      </c>
      <c r="H41" s="244"/>
    </row>
    <row r="42" spans="1:8" ht="15" customHeight="1" x14ac:dyDescent="0.25">
      <c r="A42" s="243">
        <v>3</v>
      </c>
      <c r="B42" s="426" t="s">
        <v>6</v>
      </c>
      <c r="C42" s="112" t="s">
        <v>1638</v>
      </c>
      <c r="D42" s="120">
        <v>45.9</v>
      </c>
      <c r="E42" s="120">
        <v>9.18</v>
      </c>
      <c r="F42" s="120">
        <v>55.08</v>
      </c>
      <c r="G42" s="115" t="s">
        <v>5</v>
      </c>
      <c r="H42" s="244"/>
    </row>
    <row r="43" spans="1:8" ht="15" customHeight="1" x14ac:dyDescent="0.25">
      <c r="A43" s="243">
        <v>9</v>
      </c>
      <c r="B43" s="426" t="s">
        <v>14</v>
      </c>
      <c r="C43" s="112" t="s">
        <v>1866</v>
      </c>
      <c r="D43" s="120">
        <v>42.57</v>
      </c>
      <c r="E43" s="120">
        <v>8.52</v>
      </c>
      <c r="F43" s="120">
        <v>51.09</v>
      </c>
      <c r="G43" s="115">
        <v>109046</v>
      </c>
      <c r="H43" s="244"/>
    </row>
    <row r="44" spans="1:8" ht="15" customHeight="1" x14ac:dyDescent="0.25">
      <c r="A44" s="243">
        <v>21</v>
      </c>
      <c r="B44" s="426" t="s">
        <v>40</v>
      </c>
      <c r="C44" s="426" t="s">
        <v>1867</v>
      </c>
      <c r="D44" s="120">
        <v>410</v>
      </c>
      <c r="E44" s="120">
        <v>82</v>
      </c>
      <c r="F44" s="120">
        <v>492</v>
      </c>
      <c r="G44" s="115">
        <v>109051</v>
      </c>
    </row>
    <row r="45" spans="1:8" ht="15" customHeight="1" x14ac:dyDescent="0.25">
      <c r="D45" s="410">
        <f>SUM(D40:D44)</f>
        <v>1068.46</v>
      </c>
      <c r="E45" s="410">
        <f>SUM(E40:E44)</f>
        <v>103.28</v>
      </c>
      <c r="F45" s="410">
        <f>SUM(F40:F44)</f>
        <v>1171.7400000000002</v>
      </c>
    </row>
    <row r="46" spans="1:8" ht="15" customHeight="1" x14ac:dyDescent="0.25">
      <c r="D46" s="411"/>
      <c r="E46" s="411"/>
      <c r="F46" s="411"/>
    </row>
    <row r="47" spans="1:8" ht="15" customHeight="1" x14ac:dyDescent="0.3">
      <c r="B47" s="425" t="s">
        <v>888</v>
      </c>
      <c r="D47" s="412"/>
      <c r="E47" s="412"/>
      <c r="F47" s="412"/>
    </row>
    <row r="48" spans="1:8" ht="15" customHeight="1" x14ac:dyDescent="0.25">
      <c r="A48" s="243">
        <v>22</v>
      </c>
      <c r="B48" s="426" t="s">
        <v>3</v>
      </c>
      <c r="C48" s="112" t="s">
        <v>4</v>
      </c>
      <c r="D48" s="412">
        <v>300</v>
      </c>
      <c r="E48" s="412"/>
      <c r="F48" s="412">
        <v>300</v>
      </c>
      <c r="G48" s="115" t="s">
        <v>5</v>
      </c>
    </row>
    <row r="49" spans="1:8" ht="15" customHeight="1" x14ac:dyDescent="0.25">
      <c r="A49" s="243">
        <v>23</v>
      </c>
      <c r="B49" s="426" t="s">
        <v>3</v>
      </c>
      <c r="C49" s="112" t="s">
        <v>4</v>
      </c>
      <c r="D49" s="412">
        <v>196</v>
      </c>
      <c r="E49" s="412"/>
      <c r="F49" s="412">
        <v>196</v>
      </c>
      <c r="G49" s="115" t="s">
        <v>5</v>
      </c>
    </row>
    <row r="50" spans="1:8" ht="15" customHeight="1" x14ac:dyDescent="0.25">
      <c r="A50" s="243">
        <v>24</v>
      </c>
      <c r="B50" s="426" t="s">
        <v>3</v>
      </c>
      <c r="C50" s="112" t="s">
        <v>4</v>
      </c>
      <c r="D50" s="412">
        <v>119</v>
      </c>
      <c r="E50" s="412"/>
      <c r="F50" s="412">
        <v>119</v>
      </c>
      <c r="G50" s="115" t="s">
        <v>5</v>
      </c>
    </row>
    <row r="51" spans="1:8" ht="15" customHeight="1" x14ac:dyDescent="0.25">
      <c r="A51" s="243">
        <v>25</v>
      </c>
      <c r="B51" s="426" t="s">
        <v>1845</v>
      </c>
      <c r="C51" s="112" t="s">
        <v>1868</v>
      </c>
      <c r="D51" s="412">
        <v>443.82</v>
      </c>
      <c r="E51" s="412">
        <v>88.76</v>
      </c>
      <c r="F51" s="412">
        <v>532.58000000000004</v>
      </c>
      <c r="G51" s="115" t="s">
        <v>5</v>
      </c>
    </row>
    <row r="52" spans="1:8" ht="15" customHeight="1" x14ac:dyDescent="0.25">
      <c r="A52" s="243">
        <v>9</v>
      </c>
      <c r="B52" s="426" t="s">
        <v>14</v>
      </c>
      <c r="C52" s="112" t="s">
        <v>1869</v>
      </c>
      <c r="D52" s="412">
        <v>11.83</v>
      </c>
      <c r="E52" s="412">
        <v>2.37</v>
      </c>
      <c r="F52" s="412">
        <v>14.2</v>
      </c>
      <c r="G52" s="115">
        <v>109046</v>
      </c>
    </row>
    <row r="53" spans="1:8" ht="15" customHeight="1" x14ac:dyDescent="0.25">
      <c r="A53" s="243">
        <v>4</v>
      </c>
      <c r="B53" s="426" t="s">
        <v>8</v>
      </c>
      <c r="C53" s="112" t="s">
        <v>1870</v>
      </c>
      <c r="D53" s="120">
        <v>30</v>
      </c>
      <c r="E53" s="120">
        <v>6</v>
      </c>
      <c r="F53" s="120">
        <v>36</v>
      </c>
      <c r="G53" s="115" t="s">
        <v>5</v>
      </c>
      <c r="H53" s="244"/>
    </row>
    <row r="54" spans="1:8" ht="15" customHeight="1" x14ac:dyDescent="0.25">
      <c r="B54" s="129"/>
      <c r="C54" s="127"/>
      <c r="D54" s="410">
        <f>SUM(D48:D53)</f>
        <v>1100.6499999999999</v>
      </c>
      <c r="E54" s="410">
        <f>SUM(E48:E53)</f>
        <v>97.13000000000001</v>
      </c>
      <c r="F54" s="410">
        <f>SUM(F48:F53)</f>
        <v>1197.78</v>
      </c>
    </row>
    <row r="55" spans="1:8" ht="15" customHeight="1" x14ac:dyDescent="0.25">
      <c r="B55" s="129"/>
      <c r="C55" s="127"/>
      <c r="D55" s="411"/>
      <c r="E55" s="411"/>
      <c r="F55" s="411"/>
    </row>
    <row r="56" spans="1:8" ht="15" customHeight="1" x14ac:dyDescent="0.3">
      <c r="B56" s="134" t="s">
        <v>890</v>
      </c>
      <c r="C56" s="127"/>
      <c r="D56" s="411"/>
      <c r="E56" s="411"/>
      <c r="F56" s="411"/>
    </row>
    <row r="57" spans="1:8" ht="15" customHeight="1" x14ac:dyDescent="0.25">
      <c r="A57" s="243">
        <v>26</v>
      </c>
      <c r="B57" s="429" t="s">
        <v>1850</v>
      </c>
      <c r="C57" s="250" t="s">
        <v>1852</v>
      </c>
      <c r="D57" s="411">
        <v>313.33</v>
      </c>
      <c r="E57" s="411">
        <v>62.67</v>
      </c>
      <c r="F57" s="411">
        <v>376</v>
      </c>
      <c r="G57" s="115">
        <v>109052</v>
      </c>
    </row>
    <row r="58" spans="1:8" ht="15" customHeight="1" x14ac:dyDescent="0.25">
      <c r="B58" s="129"/>
      <c r="C58" s="127"/>
      <c r="D58" s="410">
        <f>SUM(D57:D57)</f>
        <v>313.33</v>
      </c>
      <c r="E58" s="410">
        <f>SUM(E57:E57)</f>
        <v>62.67</v>
      </c>
      <c r="F58" s="410">
        <f>SUM(F57:F57)</f>
        <v>376</v>
      </c>
      <c r="H58" s="244"/>
    </row>
    <row r="59" spans="1:8" ht="15" customHeight="1" x14ac:dyDescent="0.25">
      <c r="B59" s="129"/>
      <c r="C59" s="127"/>
      <c r="D59" s="411"/>
      <c r="E59" s="411"/>
      <c r="F59" s="411"/>
      <c r="H59" s="244"/>
    </row>
    <row r="60" spans="1:8" ht="15" customHeight="1" x14ac:dyDescent="0.35">
      <c r="B60" s="427" t="s">
        <v>1374</v>
      </c>
      <c r="C60" s="284"/>
      <c r="D60" s="395"/>
      <c r="E60" s="395"/>
      <c r="F60" s="395"/>
      <c r="G60" s="266"/>
      <c r="H60" s="244"/>
    </row>
    <row r="61" spans="1:8" ht="15" customHeight="1" x14ac:dyDescent="0.25">
      <c r="A61" s="243">
        <v>27</v>
      </c>
      <c r="B61" s="112" t="s">
        <v>184</v>
      </c>
      <c r="C61" s="426" t="s">
        <v>764</v>
      </c>
      <c r="D61" s="412">
        <v>50</v>
      </c>
      <c r="E61" s="412">
        <v>0</v>
      </c>
      <c r="F61" s="412">
        <v>50</v>
      </c>
      <c r="G61" s="115">
        <v>109053</v>
      </c>
      <c r="H61" s="244"/>
    </row>
    <row r="62" spans="1:8" ht="15" customHeight="1" x14ac:dyDescent="0.25">
      <c r="A62" s="243">
        <v>27</v>
      </c>
      <c r="B62" s="112" t="s">
        <v>184</v>
      </c>
      <c r="C62" s="426" t="s">
        <v>1871</v>
      </c>
      <c r="D62" s="411">
        <v>50</v>
      </c>
      <c r="E62" s="411"/>
      <c r="F62" s="411">
        <v>50</v>
      </c>
      <c r="G62" s="115">
        <v>109054</v>
      </c>
      <c r="H62" s="244"/>
    </row>
    <row r="63" spans="1:8" ht="15" customHeight="1" x14ac:dyDescent="0.35">
      <c r="B63" s="427"/>
      <c r="C63" s="284"/>
      <c r="D63" s="410">
        <f>SUM(D61:D62)</f>
        <v>100</v>
      </c>
      <c r="E63" s="410">
        <f>SUM(E61:E62)</f>
        <v>0</v>
      </c>
      <c r="F63" s="410">
        <f>SUM(F61:F62)</f>
        <v>100</v>
      </c>
      <c r="G63" s="266"/>
      <c r="H63" s="244"/>
    </row>
    <row r="64" spans="1:8" ht="15" customHeight="1" x14ac:dyDescent="0.25">
      <c r="B64" s="129"/>
      <c r="C64" s="127"/>
      <c r="D64" s="411"/>
      <c r="E64" s="411"/>
      <c r="F64" s="411"/>
      <c r="H64" s="244"/>
    </row>
    <row r="65" spans="1:10" ht="15" customHeight="1" x14ac:dyDescent="0.3">
      <c r="B65" s="425" t="s">
        <v>1709</v>
      </c>
      <c r="D65" s="130"/>
      <c r="E65" s="130"/>
      <c r="F65" s="130"/>
      <c r="H65" s="244"/>
    </row>
    <row r="66" spans="1:10" ht="15" customHeight="1" x14ac:dyDescent="0.25">
      <c r="B66" s="426"/>
      <c r="D66" s="130"/>
      <c r="E66" s="130"/>
      <c r="F66" s="130"/>
      <c r="H66" s="244"/>
    </row>
    <row r="67" spans="1:10" ht="15" customHeight="1" x14ac:dyDescent="0.25">
      <c r="B67" s="426"/>
      <c r="D67" s="121">
        <f>SUM(D66:D66)</f>
        <v>0</v>
      </c>
      <c r="E67" s="121">
        <f>SUM(E66:E66)</f>
        <v>0</v>
      </c>
      <c r="F67" s="121">
        <f>SUM(F66:F66)</f>
        <v>0</v>
      </c>
      <c r="H67" s="244"/>
    </row>
    <row r="68" spans="1:10" ht="15" customHeight="1" x14ac:dyDescent="0.3">
      <c r="B68" s="425"/>
      <c r="C68" s="128"/>
      <c r="D68" s="411"/>
      <c r="E68" s="411"/>
      <c r="F68" s="411"/>
    </row>
    <row r="69" spans="1:10" ht="15" customHeight="1" x14ac:dyDescent="0.3">
      <c r="B69" s="135" t="s">
        <v>1199</v>
      </c>
      <c r="C69" s="135"/>
      <c r="D69" s="412"/>
      <c r="E69" s="412"/>
      <c r="F69" s="412"/>
    </row>
    <row r="70" spans="1:10" ht="15" customHeight="1" x14ac:dyDescent="0.25">
      <c r="B70" s="252"/>
      <c r="C70" s="253"/>
      <c r="D70" s="412"/>
      <c r="E70" s="412"/>
      <c r="F70" s="411"/>
      <c r="G70" s="126"/>
      <c r="H70" s="244"/>
      <c r="J70" s="249"/>
    </row>
    <row r="71" spans="1:10" ht="15" customHeight="1" x14ac:dyDescent="0.25">
      <c r="D71" s="410">
        <f>SUM(D70:D70)</f>
        <v>0</v>
      </c>
      <c r="E71" s="410">
        <f>SUM(E70:E70)</f>
        <v>0</v>
      </c>
      <c r="F71" s="410">
        <f>SUM(F70:F70)</f>
        <v>0</v>
      </c>
      <c r="H71" s="244"/>
      <c r="J71" s="249"/>
    </row>
    <row r="72" spans="1:10" ht="15" customHeight="1" x14ac:dyDescent="0.25">
      <c r="D72" s="418"/>
      <c r="E72" s="418"/>
      <c r="F72" s="418"/>
      <c r="H72" s="255"/>
    </row>
    <row r="73" spans="1:10" ht="15" customHeight="1" x14ac:dyDescent="0.25">
      <c r="A73" s="255"/>
      <c r="C73" s="141" t="s">
        <v>75</v>
      </c>
      <c r="D73" s="410">
        <f>SUM(+D71+D9+D45+D27+D21+D33+D54+D37+D165+D58)</f>
        <v>4730.4800000000005</v>
      </c>
      <c r="E73" s="410">
        <f>SUM(+E71+E9+E45+E27+E21+E33+E54+E37+E165+E58)</f>
        <v>445.78000000000003</v>
      </c>
      <c r="F73" s="410">
        <f>SUM(+F71+F9+F45+F27+F21+F33+F54+F37+F165+F58)</f>
        <v>5176.26</v>
      </c>
      <c r="H73" s="255"/>
    </row>
    <row r="74" spans="1:10" ht="15" customHeight="1" x14ac:dyDescent="0.25">
      <c r="A74" s="255"/>
      <c r="C74" s="145"/>
      <c r="D74" s="411"/>
      <c r="E74" s="411"/>
      <c r="F74" s="411"/>
      <c r="H74" s="255"/>
    </row>
    <row r="75" spans="1:10" ht="15" customHeight="1" x14ac:dyDescent="0.25">
      <c r="B75" s="426"/>
      <c r="D75" s="120"/>
    </row>
    <row r="76" spans="1:10" ht="15" customHeight="1" x14ac:dyDescent="0.25">
      <c r="B76" s="437"/>
      <c r="D76" s="120"/>
      <c r="H76" s="248"/>
    </row>
    <row r="77" spans="1:10" ht="15" customHeight="1" x14ac:dyDescent="0.25">
      <c r="B77" s="438"/>
      <c r="C77" s="436"/>
      <c r="D77" s="120"/>
    </row>
    <row r="78" spans="1:10" ht="15" customHeight="1" x14ac:dyDescent="0.25">
      <c r="B78" s="438"/>
      <c r="C78" s="436"/>
      <c r="D78" s="120"/>
    </row>
    <row r="79" spans="1:10" ht="15" customHeight="1" x14ac:dyDescent="0.25">
      <c r="B79" s="438"/>
      <c r="C79" s="436"/>
      <c r="D79" s="120"/>
    </row>
    <row r="80" spans="1:10" ht="15" customHeight="1" x14ac:dyDescent="0.25">
      <c r="B80" s="438"/>
      <c r="C80" s="436"/>
      <c r="D80" s="120"/>
    </row>
    <row r="81" spans="2:9" ht="15" customHeight="1" x14ac:dyDescent="0.25">
      <c r="B81" s="438"/>
      <c r="C81" s="436"/>
      <c r="D81" s="120"/>
    </row>
    <row r="82" spans="2:9" ht="15" customHeight="1" x14ac:dyDescent="0.25">
      <c r="B82" s="256"/>
      <c r="C82" s="436"/>
      <c r="D82" s="120"/>
    </row>
    <row r="83" spans="2:9" ht="15" customHeight="1" x14ac:dyDescent="0.25">
      <c r="B83" s="256"/>
      <c r="C83" s="436"/>
      <c r="D83" s="120"/>
    </row>
    <row r="84" spans="2:9" ht="15" customHeight="1" x14ac:dyDescent="0.25">
      <c r="B84" s="143"/>
    </row>
    <row r="85" spans="2:9" ht="15" customHeight="1" x14ac:dyDescent="0.25"/>
    <row r="86" spans="2:9" ht="15" customHeight="1" x14ac:dyDescent="0.25"/>
    <row r="87" spans="2:9" ht="15" customHeight="1" x14ac:dyDescent="0.25"/>
    <row r="88" spans="2:9" ht="15" customHeight="1" x14ac:dyDescent="0.25"/>
    <row r="89" spans="2:9" ht="15" customHeight="1" x14ac:dyDescent="0.25"/>
    <row r="90" spans="2:9" ht="15" customHeight="1" x14ac:dyDescent="0.25"/>
    <row r="91" spans="2:9" ht="15" customHeight="1" x14ac:dyDescent="0.25"/>
    <row r="92" spans="2:9" ht="15" customHeight="1" x14ac:dyDescent="0.25"/>
    <row r="93" spans="2:9" ht="15" customHeight="1" x14ac:dyDescent="0.25"/>
    <row r="94" spans="2:9" ht="15" customHeight="1" x14ac:dyDescent="0.25"/>
    <row r="95" spans="2:9" ht="15" customHeight="1" x14ac:dyDescent="0.25"/>
    <row r="96" spans="2:9" ht="15" customHeight="1" x14ac:dyDescent="0.25">
      <c r="I96" s="137"/>
    </row>
    <row r="97" spans="1:10" ht="15" customHeight="1" x14ac:dyDescent="0.25">
      <c r="J97" s="137"/>
    </row>
    <row r="98" spans="1:10" ht="15" customHeight="1" x14ac:dyDescent="0.25">
      <c r="J98" s="137"/>
    </row>
    <row r="99" spans="1:10" s="137" customFormat="1" ht="15" customHeight="1" x14ac:dyDescent="0.25">
      <c r="A99" s="243"/>
      <c r="B99" s="112"/>
      <c r="C99" s="112"/>
      <c r="D99" s="409"/>
      <c r="E99" s="409"/>
      <c r="F99" s="409"/>
      <c r="G99" s="115"/>
      <c r="H99" s="243"/>
      <c r="I99" s="112"/>
      <c r="J99" s="112"/>
    </row>
    <row r="100" spans="1:10" s="137" customFormat="1" x14ac:dyDescent="0.25">
      <c r="A100" s="243"/>
      <c r="B100" s="112"/>
      <c r="C100" s="112"/>
      <c r="D100" s="409"/>
      <c r="E100" s="409"/>
      <c r="F100" s="409"/>
      <c r="G100" s="115"/>
      <c r="H100" s="243"/>
      <c r="I100" s="112"/>
      <c r="J100" s="112"/>
    </row>
    <row r="101" spans="1:10" s="137" customFormat="1" x14ac:dyDescent="0.25">
      <c r="A101" s="243"/>
      <c r="B101" s="112"/>
      <c r="C101" s="112"/>
      <c r="D101" s="409"/>
      <c r="E101" s="409"/>
      <c r="F101" s="409"/>
      <c r="G101" s="115"/>
      <c r="H101" s="243"/>
      <c r="I101" s="112"/>
      <c r="J101" s="112"/>
    </row>
  </sheetData>
  <mergeCells count="1">
    <mergeCell ref="B1:G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22" workbookViewId="0">
      <selection activeCell="G60" sqref="G60"/>
    </sheetView>
  </sheetViews>
  <sheetFormatPr defaultColWidth="8.8984375" defaultRowHeight="13.85" x14ac:dyDescent="0.25"/>
  <cols>
    <col min="1" max="1" width="30.59765625" style="112" customWidth="1"/>
    <col min="2" max="2" width="33.3984375" style="112" customWidth="1"/>
    <col min="3" max="3" width="12.296875" style="409" customWidth="1"/>
    <col min="4" max="4" width="9.296875" style="409" customWidth="1"/>
    <col min="5" max="5" width="13.69921875" style="409" customWidth="1"/>
    <col min="6" max="6" width="9.59765625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0.59765625" style="112" customWidth="1"/>
    <col min="258" max="258" width="33.3984375" style="112" customWidth="1"/>
    <col min="259" max="259" width="12.296875" style="112" customWidth="1"/>
    <col min="260" max="260" width="9.296875" style="112" customWidth="1"/>
    <col min="261" max="261" width="13.69921875" style="112" customWidth="1"/>
    <col min="262" max="262" width="9.59765625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0.59765625" style="112" customWidth="1"/>
    <col min="514" max="514" width="33.3984375" style="112" customWidth="1"/>
    <col min="515" max="515" width="12.296875" style="112" customWidth="1"/>
    <col min="516" max="516" width="9.296875" style="112" customWidth="1"/>
    <col min="517" max="517" width="13.69921875" style="112" customWidth="1"/>
    <col min="518" max="518" width="9.59765625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0.59765625" style="112" customWidth="1"/>
    <col min="770" max="770" width="33.3984375" style="112" customWidth="1"/>
    <col min="771" max="771" width="12.296875" style="112" customWidth="1"/>
    <col min="772" max="772" width="9.296875" style="112" customWidth="1"/>
    <col min="773" max="773" width="13.69921875" style="112" customWidth="1"/>
    <col min="774" max="774" width="9.59765625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0.59765625" style="112" customWidth="1"/>
    <col min="1026" max="1026" width="33.3984375" style="112" customWidth="1"/>
    <col min="1027" max="1027" width="12.296875" style="112" customWidth="1"/>
    <col min="1028" max="1028" width="9.296875" style="112" customWidth="1"/>
    <col min="1029" max="1029" width="13.69921875" style="112" customWidth="1"/>
    <col min="1030" max="1030" width="9.59765625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0.59765625" style="112" customWidth="1"/>
    <col min="1282" max="1282" width="33.3984375" style="112" customWidth="1"/>
    <col min="1283" max="1283" width="12.296875" style="112" customWidth="1"/>
    <col min="1284" max="1284" width="9.296875" style="112" customWidth="1"/>
    <col min="1285" max="1285" width="13.69921875" style="112" customWidth="1"/>
    <col min="1286" max="1286" width="9.59765625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0.59765625" style="112" customWidth="1"/>
    <col min="1538" max="1538" width="33.3984375" style="112" customWidth="1"/>
    <col min="1539" max="1539" width="12.296875" style="112" customWidth="1"/>
    <col min="1540" max="1540" width="9.296875" style="112" customWidth="1"/>
    <col min="1541" max="1541" width="13.69921875" style="112" customWidth="1"/>
    <col min="1542" max="1542" width="9.59765625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0.59765625" style="112" customWidth="1"/>
    <col min="1794" max="1794" width="33.3984375" style="112" customWidth="1"/>
    <col min="1795" max="1795" width="12.296875" style="112" customWidth="1"/>
    <col min="1796" max="1796" width="9.296875" style="112" customWidth="1"/>
    <col min="1797" max="1797" width="13.69921875" style="112" customWidth="1"/>
    <col min="1798" max="1798" width="9.59765625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0.59765625" style="112" customWidth="1"/>
    <col min="2050" max="2050" width="33.3984375" style="112" customWidth="1"/>
    <col min="2051" max="2051" width="12.296875" style="112" customWidth="1"/>
    <col min="2052" max="2052" width="9.296875" style="112" customWidth="1"/>
    <col min="2053" max="2053" width="13.69921875" style="112" customWidth="1"/>
    <col min="2054" max="2054" width="9.59765625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0.59765625" style="112" customWidth="1"/>
    <col min="2306" max="2306" width="33.3984375" style="112" customWidth="1"/>
    <col min="2307" max="2307" width="12.296875" style="112" customWidth="1"/>
    <col min="2308" max="2308" width="9.296875" style="112" customWidth="1"/>
    <col min="2309" max="2309" width="13.69921875" style="112" customWidth="1"/>
    <col min="2310" max="2310" width="9.59765625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0.59765625" style="112" customWidth="1"/>
    <col min="2562" max="2562" width="33.3984375" style="112" customWidth="1"/>
    <col min="2563" max="2563" width="12.296875" style="112" customWidth="1"/>
    <col min="2564" max="2564" width="9.296875" style="112" customWidth="1"/>
    <col min="2565" max="2565" width="13.69921875" style="112" customWidth="1"/>
    <col min="2566" max="2566" width="9.59765625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0.59765625" style="112" customWidth="1"/>
    <col min="2818" max="2818" width="33.3984375" style="112" customWidth="1"/>
    <col min="2819" max="2819" width="12.296875" style="112" customWidth="1"/>
    <col min="2820" max="2820" width="9.296875" style="112" customWidth="1"/>
    <col min="2821" max="2821" width="13.69921875" style="112" customWidth="1"/>
    <col min="2822" max="2822" width="9.59765625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0.59765625" style="112" customWidth="1"/>
    <col min="3074" max="3074" width="33.3984375" style="112" customWidth="1"/>
    <col min="3075" max="3075" width="12.296875" style="112" customWidth="1"/>
    <col min="3076" max="3076" width="9.296875" style="112" customWidth="1"/>
    <col min="3077" max="3077" width="13.69921875" style="112" customWidth="1"/>
    <col min="3078" max="3078" width="9.59765625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0.59765625" style="112" customWidth="1"/>
    <col min="3330" max="3330" width="33.3984375" style="112" customWidth="1"/>
    <col min="3331" max="3331" width="12.296875" style="112" customWidth="1"/>
    <col min="3332" max="3332" width="9.296875" style="112" customWidth="1"/>
    <col min="3333" max="3333" width="13.69921875" style="112" customWidth="1"/>
    <col min="3334" max="3334" width="9.59765625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0.59765625" style="112" customWidth="1"/>
    <col min="3586" max="3586" width="33.3984375" style="112" customWidth="1"/>
    <col min="3587" max="3587" width="12.296875" style="112" customWidth="1"/>
    <col min="3588" max="3588" width="9.296875" style="112" customWidth="1"/>
    <col min="3589" max="3589" width="13.69921875" style="112" customWidth="1"/>
    <col min="3590" max="3590" width="9.59765625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0.59765625" style="112" customWidth="1"/>
    <col min="3842" max="3842" width="33.3984375" style="112" customWidth="1"/>
    <col min="3843" max="3843" width="12.296875" style="112" customWidth="1"/>
    <col min="3844" max="3844" width="9.296875" style="112" customWidth="1"/>
    <col min="3845" max="3845" width="13.69921875" style="112" customWidth="1"/>
    <col min="3846" max="3846" width="9.59765625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0.59765625" style="112" customWidth="1"/>
    <col min="4098" max="4098" width="33.3984375" style="112" customWidth="1"/>
    <col min="4099" max="4099" width="12.296875" style="112" customWidth="1"/>
    <col min="4100" max="4100" width="9.296875" style="112" customWidth="1"/>
    <col min="4101" max="4101" width="13.69921875" style="112" customWidth="1"/>
    <col min="4102" max="4102" width="9.59765625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0.59765625" style="112" customWidth="1"/>
    <col min="4354" max="4354" width="33.3984375" style="112" customWidth="1"/>
    <col min="4355" max="4355" width="12.296875" style="112" customWidth="1"/>
    <col min="4356" max="4356" width="9.296875" style="112" customWidth="1"/>
    <col min="4357" max="4357" width="13.69921875" style="112" customWidth="1"/>
    <col min="4358" max="4358" width="9.59765625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0.59765625" style="112" customWidth="1"/>
    <col min="4610" max="4610" width="33.3984375" style="112" customWidth="1"/>
    <col min="4611" max="4611" width="12.296875" style="112" customWidth="1"/>
    <col min="4612" max="4612" width="9.296875" style="112" customWidth="1"/>
    <col min="4613" max="4613" width="13.69921875" style="112" customWidth="1"/>
    <col min="4614" max="4614" width="9.59765625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0.59765625" style="112" customWidth="1"/>
    <col min="4866" max="4866" width="33.3984375" style="112" customWidth="1"/>
    <col min="4867" max="4867" width="12.296875" style="112" customWidth="1"/>
    <col min="4868" max="4868" width="9.296875" style="112" customWidth="1"/>
    <col min="4869" max="4869" width="13.69921875" style="112" customWidth="1"/>
    <col min="4870" max="4870" width="9.59765625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0.59765625" style="112" customWidth="1"/>
    <col min="5122" max="5122" width="33.3984375" style="112" customWidth="1"/>
    <col min="5123" max="5123" width="12.296875" style="112" customWidth="1"/>
    <col min="5124" max="5124" width="9.296875" style="112" customWidth="1"/>
    <col min="5125" max="5125" width="13.69921875" style="112" customWidth="1"/>
    <col min="5126" max="5126" width="9.59765625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0.59765625" style="112" customWidth="1"/>
    <col min="5378" max="5378" width="33.3984375" style="112" customWidth="1"/>
    <col min="5379" max="5379" width="12.296875" style="112" customWidth="1"/>
    <col min="5380" max="5380" width="9.296875" style="112" customWidth="1"/>
    <col min="5381" max="5381" width="13.69921875" style="112" customWidth="1"/>
    <col min="5382" max="5382" width="9.59765625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0.59765625" style="112" customWidth="1"/>
    <col min="5634" max="5634" width="33.3984375" style="112" customWidth="1"/>
    <col min="5635" max="5635" width="12.296875" style="112" customWidth="1"/>
    <col min="5636" max="5636" width="9.296875" style="112" customWidth="1"/>
    <col min="5637" max="5637" width="13.69921875" style="112" customWidth="1"/>
    <col min="5638" max="5638" width="9.59765625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0.59765625" style="112" customWidth="1"/>
    <col min="5890" max="5890" width="33.3984375" style="112" customWidth="1"/>
    <col min="5891" max="5891" width="12.296875" style="112" customWidth="1"/>
    <col min="5892" max="5892" width="9.296875" style="112" customWidth="1"/>
    <col min="5893" max="5893" width="13.69921875" style="112" customWidth="1"/>
    <col min="5894" max="5894" width="9.59765625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0.59765625" style="112" customWidth="1"/>
    <col min="6146" max="6146" width="33.3984375" style="112" customWidth="1"/>
    <col min="6147" max="6147" width="12.296875" style="112" customWidth="1"/>
    <col min="6148" max="6148" width="9.296875" style="112" customWidth="1"/>
    <col min="6149" max="6149" width="13.69921875" style="112" customWidth="1"/>
    <col min="6150" max="6150" width="9.59765625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0.59765625" style="112" customWidth="1"/>
    <col min="6402" max="6402" width="33.3984375" style="112" customWidth="1"/>
    <col min="6403" max="6403" width="12.296875" style="112" customWidth="1"/>
    <col min="6404" max="6404" width="9.296875" style="112" customWidth="1"/>
    <col min="6405" max="6405" width="13.69921875" style="112" customWidth="1"/>
    <col min="6406" max="6406" width="9.59765625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0.59765625" style="112" customWidth="1"/>
    <col min="6658" max="6658" width="33.3984375" style="112" customWidth="1"/>
    <col min="6659" max="6659" width="12.296875" style="112" customWidth="1"/>
    <col min="6660" max="6660" width="9.296875" style="112" customWidth="1"/>
    <col min="6661" max="6661" width="13.69921875" style="112" customWidth="1"/>
    <col min="6662" max="6662" width="9.59765625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0.59765625" style="112" customWidth="1"/>
    <col min="6914" max="6914" width="33.3984375" style="112" customWidth="1"/>
    <col min="6915" max="6915" width="12.296875" style="112" customWidth="1"/>
    <col min="6916" max="6916" width="9.296875" style="112" customWidth="1"/>
    <col min="6917" max="6917" width="13.69921875" style="112" customWidth="1"/>
    <col min="6918" max="6918" width="9.59765625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0.59765625" style="112" customWidth="1"/>
    <col min="7170" max="7170" width="33.3984375" style="112" customWidth="1"/>
    <col min="7171" max="7171" width="12.296875" style="112" customWidth="1"/>
    <col min="7172" max="7172" width="9.296875" style="112" customWidth="1"/>
    <col min="7173" max="7173" width="13.69921875" style="112" customWidth="1"/>
    <col min="7174" max="7174" width="9.59765625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0.59765625" style="112" customWidth="1"/>
    <col min="7426" max="7426" width="33.3984375" style="112" customWidth="1"/>
    <col min="7427" max="7427" width="12.296875" style="112" customWidth="1"/>
    <col min="7428" max="7428" width="9.296875" style="112" customWidth="1"/>
    <col min="7429" max="7429" width="13.69921875" style="112" customWidth="1"/>
    <col min="7430" max="7430" width="9.59765625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0.59765625" style="112" customWidth="1"/>
    <col min="7682" max="7682" width="33.3984375" style="112" customWidth="1"/>
    <col min="7683" max="7683" width="12.296875" style="112" customWidth="1"/>
    <col min="7684" max="7684" width="9.296875" style="112" customWidth="1"/>
    <col min="7685" max="7685" width="13.69921875" style="112" customWidth="1"/>
    <col min="7686" max="7686" width="9.59765625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0.59765625" style="112" customWidth="1"/>
    <col min="7938" max="7938" width="33.3984375" style="112" customWidth="1"/>
    <col min="7939" max="7939" width="12.296875" style="112" customWidth="1"/>
    <col min="7940" max="7940" width="9.296875" style="112" customWidth="1"/>
    <col min="7941" max="7941" width="13.69921875" style="112" customWidth="1"/>
    <col min="7942" max="7942" width="9.59765625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0.59765625" style="112" customWidth="1"/>
    <col min="8194" max="8194" width="33.3984375" style="112" customWidth="1"/>
    <col min="8195" max="8195" width="12.296875" style="112" customWidth="1"/>
    <col min="8196" max="8196" width="9.296875" style="112" customWidth="1"/>
    <col min="8197" max="8197" width="13.69921875" style="112" customWidth="1"/>
    <col min="8198" max="8198" width="9.59765625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0.59765625" style="112" customWidth="1"/>
    <col min="8450" max="8450" width="33.3984375" style="112" customWidth="1"/>
    <col min="8451" max="8451" width="12.296875" style="112" customWidth="1"/>
    <col min="8452" max="8452" width="9.296875" style="112" customWidth="1"/>
    <col min="8453" max="8453" width="13.69921875" style="112" customWidth="1"/>
    <col min="8454" max="8454" width="9.59765625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0.59765625" style="112" customWidth="1"/>
    <col min="8706" max="8706" width="33.3984375" style="112" customWidth="1"/>
    <col min="8707" max="8707" width="12.296875" style="112" customWidth="1"/>
    <col min="8708" max="8708" width="9.296875" style="112" customWidth="1"/>
    <col min="8709" max="8709" width="13.69921875" style="112" customWidth="1"/>
    <col min="8710" max="8710" width="9.59765625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0.59765625" style="112" customWidth="1"/>
    <col min="8962" max="8962" width="33.3984375" style="112" customWidth="1"/>
    <col min="8963" max="8963" width="12.296875" style="112" customWidth="1"/>
    <col min="8964" max="8964" width="9.296875" style="112" customWidth="1"/>
    <col min="8965" max="8965" width="13.69921875" style="112" customWidth="1"/>
    <col min="8966" max="8966" width="9.59765625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0.59765625" style="112" customWidth="1"/>
    <col min="9218" max="9218" width="33.3984375" style="112" customWidth="1"/>
    <col min="9219" max="9219" width="12.296875" style="112" customWidth="1"/>
    <col min="9220" max="9220" width="9.296875" style="112" customWidth="1"/>
    <col min="9221" max="9221" width="13.69921875" style="112" customWidth="1"/>
    <col min="9222" max="9222" width="9.59765625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0.59765625" style="112" customWidth="1"/>
    <col min="9474" max="9474" width="33.3984375" style="112" customWidth="1"/>
    <col min="9475" max="9475" width="12.296875" style="112" customWidth="1"/>
    <col min="9476" max="9476" width="9.296875" style="112" customWidth="1"/>
    <col min="9477" max="9477" width="13.69921875" style="112" customWidth="1"/>
    <col min="9478" max="9478" width="9.59765625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0.59765625" style="112" customWidth="1"/>
    <col min="9730" max="9730" width="33.3984375" style="112" customWidth="1"/>
    <col min="9731" max="9731" width="12.296875" style="112" customWidth="1"/>
    <col min="9732" max="9732" width="9.296875" style="112" customWidth="1"/>
    <col min="9733" max="9733" width="13.69921875" style="112" customWidth="1"/>
    <col min="9734" max="9734" width="9.59765625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0.59765625" style="112" customWidth="1"/>
    <col min="9986" max="9986" width="33.3984375" style="112" customWidth="1"/>
    <col min="9987" max="9987" width="12.296875" style="112" customWidth="1"/>
    <col min="9988" max="9988" width="9.296875" style="112" customWidth="1"/>
    <col min="9989" max="9989" width="13.69921875" style="112" customWidth="1"/>
    <col min="9990" max="9990" width="9.59765625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0.59765625" style="112" customWidth="1"/>
    <col min="10242" max="10242" width="33.3984375" style="112" customWidth="1"/>
    <col min="10243" max="10243" width="12.296875" style="112" customWidth="1"/>
    <col min="10244" max="10244" width="9.296875" style="112" customWidth="1"/>
    <col min="10245" max="10245" width="13.69921875" style="112" customWidth="1"/>
    <col min="10246" max="10246" width="9.59765625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0.59765625" style="112" customWidth="1"/>
    <col min="10498" max="10498" width="33.3984375" style="112" customWidth="1"/>
    <col min="10499" max="10499" width="12.296875" style="112" customWidth="1"/>
    <col min="10500" max="10500" width="9.296875" style="112" customWidth="1"/>
    <col min="10501" max="10501" width="13.69921875" style="112" customWidth="1"/>
    <col min="10502" max="10502" width="9.59765625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0.59765625" style="112" customWidth="1"/>
    <col min="10754" max="10754" width="33.3984375" style="112" customWidth="1"/>
    <col min="10755" max="10755" width="12.296875" style="112" customWidth="1"/>
    <col min="10756" max="10756" width="9.296875" style="112" customWidth="1"/>
    <col min="10757" max="10757" width="13.69921875" style="112" customWidth="1"/>
    <col min="10758" max="10758" width="9.59765625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0.59765625" style="112" customWidth="1"/>
    <col min="11010" max="11010" width="33.3984375" style="112" customWidth="1"/>
    <col min="11011" max="11011" width="12.296875" style="112" customWidth="1"/>
    <col min="11012" max="11012" width="9.296875" style="112" customWidth="1"/>
    <col min="11013" max="11013" width="13.69921875" style="112" customWidth="1"/>
    <col min="11014" max="11014" width="9.59765625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0.59765625" style="112" customWidth="1"/>
    <col min="11266" max="11266" width="33.3984375" style="112" customWidth="1"/>
    <col min="11267" max="11267" width="12.296875" style="112" customWidth="1"/>
    <col min="11268" max="11268" width="9.296875" style="112" customWidth="1"/>
    <col min="11269" max="11269" width="13.69921875" style="112" customWidth="1"/>
    <col min="11270" max="11270" width="9.59765625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0.59765625" style="112" customWidth="1"/>
    <col min="11522" max="11522" width="33.3984375" style="112" customWidth="1"/>
    <col min="11523" max="11523" width="12.296875" style="112" customWidth="1"/>
    <col min="11524" max="11524" width="9.296875" style="112" customWidth="1"/>
    <col min="11525" max="11525" width="13.69921875" style="112" customWidth="1"/>
    <col min="11526" max="11526" width="9.59765625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0.59765625" style="112" customWidth="1"/>
    <col min="11778" max="11778" width="33.3984375" style="112" customWidth="1"/>
    <col min="11779" max="11779" width="12.296875" style="112" customWidth="1"/>
    <col min="11780" max="11780" width="9.296875" style="112" customWidth="1"/>
    <col min="11781" max="11781" width="13.69921875" style="112" customWidth="1"/>
    <col min="11782" max="11782" width="9.59765625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0.59765625" style="112" customWidth="1"/>
    <col min="12034" max="12034" width="33.3984375" style="112" customWidth="1"/>
    <col min="12035" max="12035" width="12.296875" style="112" customWidth="1"/>
    <col min="12036" max="12036" width="9.296875" style="112" customWidth="1"/>
    <col min="12037" max="12037" width="13.69921875" style="112" customWidth="1"/>
    <col min="12038" max="12038" width="9.59765625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0.59765625" style="112" customWidth="1"/>
    <col min="12290" max="12290" width="33.3984375" style="112" customWidth="1"/>
    <col min="12291" max="12291" width="12.296875" style="112" customWidth="1"/>
    <col min="12292" max="12292" width="9.296875" style="112" customWidth="1"/>
    <col min="12293" max="12293" width="13.69921875" style="112" customWidth="1"/>
    <col min="12294" max="12294" width="9.59765625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0.59765625" style="112" customWidth="1"/>
    <col min="12546" max="12546" width="33.3984375" style="112" customWidth="1"/>
    <col min="12547" max="12547" width="12.296875" style="112" customWidth="1"/>
    <col min="12548" max="12548" width="9.296875" style="112" customWidth="1"/>
    <col min="12549" max="12549" width="13.69921875" style="112" customWidth="1"/>
    <col min="12550" max="12550" width="9.59765625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0.59765625" style="112" customWidth="1"/>
    <col min="12802" max="12802" width="33.3984375" style="112" customWidth="1"/>
    <col min="12803" max="12803" width="12.296875" style="112" customWidth="1"/>
    <col min="12804" max="12804" width="9.296875" style="112" customWidth="1"/>
    <col min="12805" max="12805" width="13.69921875" style="112" customWidth="1"/>
    <col min="12806" max="12806" width="9.59765625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0.59765625" style="112" customWidth="1"/>
    <col min="13058" max="13058" width="33.3984375" style="112" customWidth="1"/>
    <col min="13059" max="13059" width="12.296875" style="112" customWidth="1"/>
    <col min="13060" max="13060" width="9.296875" style="112" customWidth="1"/>
    <col min="13061" max="13061" width="13.69921875" style="112" customWidth="1"/>
    <col min="13062" max="13062" width="9.59765625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0.59765625" style="112" customWidth="1"/>
    <col min="13314" max="13314" width="33.3984375" style="112" customWidth="1"/>
    <col min="13315" max="13315" width="12.296875" style="112" customWidth="1"/>
    <col min="13316" max="13316" width="9.296875" style="112" customWidth="1"/>
    <col min="13317" max="13317" width="13.69921875" style="112" customWidth="1"/>
    <col min="13318" max="13318" width="9.59765625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0.59765625" style="112" customWidth="1"/>
    <col min="13570" max="13570" width="33.3984375" style="112" customWidth="1"/>
    <col min="13571" max="13571" width="12.296875" style="112" customWidth="1"/>
    <col min="13572" max="13572" width="9.296875" style="112" customWidth="1"/>
    <col min="13573" max="13573" width="13.69921875" style="112" customWidth="1"/>
    <col min="13574" max="13574" width="9.59765625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0.59765625" style="112" customWidth="1"/>
    <col min="13826" max="13826" width="33.3984375" style="112" customWidth="1"/>
    <col min="13827" max="13827" width="12.296875" style="112" customWidth="1"/>
    <col min="13828" max="13828" width="9.296875" style="112" customWidth="1"/>
    <col min="13829" max="13829" width="13.69921875" style="112" customWidth="1"/>
    <col min="13830" max="13830" width="9.59765625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0.59765625" style="112" customWidth="1"/>
    <col min="14082" max="14082" width="33.3984375" style="112" customWidth="1"/>
    <col min="14083" max="14083" width="12.296875" style="112" customWidth="1"/>
    <col min="14084" max="14084" width="9.296875" style="112" customWidth="1"/>
    <col min="14085" max="14085" width="13.69921875" style="112" customWidth="1"/>
    <col min="14086" max="14086" width="9.59765625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0.59765625" style="112" customWidth="1"/>
    <col min="14338" max="14338" width="33.3984375" style="112" customWidth="1"/>
    <col min="14339" max="14339" width="12.296875" style="112" customWidth="1"/>
    <col min="14340" max="14340" width="9.296875" style="112" customWidth="1"/>
    <col min="14341" max="14341" width="13.69921875" style="112" customWidth="1"/>
    <col min="14342" max="14342" width="9.59765625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0.59765625" style="112" customWidth="1"/>
    <col min="14594" max="14594" width="33.3984375" style="112" customWidth="1"/>
    <col min="14595" max="14595" width="12.296875" style="112" customWidth="1"/>
    <col min="14596" max="14596" width="9.296875" style="112" customWidth="1"/>
    <col min="14597" max="14597" width="13.69921875" style="112" customWidth="1"/>
    <col min="14598" max="14598" width="9.59765625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0.59765625" style="112" customWidth="1"/>
    <col min="14850" max="14850" width="33.3984375" style="112" customWidth="1"/>
    <col min="14851" max="14851" width="12.296875" style="112" customWidth="1"/>
    <col min="14852" max="14852" width="9.296875" style="112" customWidth="1"/>
    <col min="14853" max="14853" width="13.69921875" style="112" customWidth="1"/>
    <col min="14854" max="14854" width="9.59765625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0.59765625" style="112" customWidth="1"/>
    <col min="15106" max="15106" width="33.3984375" style="112" customWidth="1"/>
    <col min="15107" max="15107" width="12.296875" style="112" customWidth="1"/>
    <col min="15108" max="15108" width="9.296875" style="112" customWidth="1"/>
    <col min="15109" max="15109" width="13.69921875" style="112" customWidth="1"/>
    <col min="15110" max="15110" width="9.59765625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0.59765625" style="112" customWidth="1"/>
    <col min="15362" max="15362" width="33.3984375" style="112" customWidth="1"/>
    <col min="15363" max="15363" width="12.296875" style="112" customWidth="1"/>
    <col min="15364" max="15364" width="9.296875" style="112" customWidth="1"/>
    <col min="15365" max="15365" width="13.69921875" style="112" customWidth="1"/>
    <col min="15366" max="15366" width="9.59765625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0.59765625" style="112" customWidth="1"/>
    <col min="15618" max="15618" width="33.3984375" style="112" customWidth="1"/>
    <col min="15619" max="15619" width="12.296875" style="112" customWidth="1"/>
    <col min="15620" max="15620" width="9.296875" style="112" customWidth="1"/>
    <col min="15621" max="15621" width="13.69921875" style="112" customWidth="1"/>
    <col min="15622" max="15622" width="9.59765625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0.59765625" style="112" customWidth="1"/>
    <col min="15874" max="15874" width="33.3984375" style="112" customWidth="1"/>
    <col min="15875" max="15875" width="12.296875" style="112" customWidth="1"/>
    <col min="15876" max="15876" width="9.296875" style="112" customWidth="1"/>
    <col min="15877" max="15877" width="13.69921875" style="112" customWidth="1"/>
    <col min="15878" max="15878" width="9.59765625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0.59765625" style="112" customWidth="1"/>
    <col min="16130" max="16130" width="33.3984375" style="112" customWidth="1"/>
    <col min="16131" max="16131" width="12.296875" style="112" customWidth="1"/>
    <col min="16132" max="16132" width="9.296875" style="112" customWidth="1"/>
    <col min="16133" max="16133" width="13.69921875" style="112" customWidth="1"/>
    <col min="16134" max="16134" width="9.59765625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 t="s">
        <v>1872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 t="s">
        <v>1776</v>
      </c>
      <c r="B5" s="112" t="s">
        <v>1873</v>
      </c>
      <c r="C5" s="120">
        <v>427.49</v>
      </c>
      <c r="D5" s="120"/>
      <c r="E5" s="120">
        <v>427.49</v>
      </c>
      <c r="F5" s="115">
        <v>109055</v>
      </c>
    </row>
    <row r="6" spans="1:8" ht="15" customHeight="1" x14ac:dyDescent="0.25">
      <c r="C6" s="410">
        <f>SUM(C5:C5)</f>
        <v>427.49</v>
      </c>
      <c r="D6" s="410">
        <f>SUM(D5:D5)</f>
        <v>0</v>
      </c>
      <c r="E6" s="410">
        <f>SUM(E5:E5)</f>
        <v>427.49</v>
      </c>
      <c r="H6" s="112" t="s">
        <v>10</v>
      </c>
    </row>
    <row r="7" spans="1:8" ht="15" customHeight="1" x14ac:dyDescent="0.25">
      <c r="C7" s="411"/>
      <c r="D7" s="411"/>
      <c r="E7" s="411"/>
    </row>
    <row r="8" spans="1:8" ht="15" customHeight="1" x14ac:dyDescent="0.3">
      <c r="A8" s="425" t="s">
        <v>874</v>
      </c>
      <c r="C8" s="412"/>
      <c r="D8" s="412"/>
      <c r="E8" s="412"/>
    </row>
    <row r="9" spans="1:8" ht="15" customHeight="1" x14ac:dyDescent="0.25">
      <c r="A9" s="426" t="s">
        <v>157</v>
      </c>
      <c r="B9" s="112" t="s">
        <v>218</v>
      </c>
      <c r="C9" s="120">
        <v>21.69</v>
      </c>
      <c r="D9" s="120">
        <v>4.34</v>
      </c>
      <c r="E9" s="120">
        <v>26.03</v>
      </c>
      <c r="F9" s="115">
        <v>109056</v>
      </c>
    </row>
    <row r="10" spans="1:8" ht="15" customHeight="1" x14ac:dyDescent="0.25">
      <c r="A10" s="112" t="s">
        <v>70</v>
      </c>
      <c r="B10" s="112" t="s">
        <v>1800</v>
      </c>
      <c r="C10" s="120">
        <v>105.83</v>
      </c>
      <c r="D10" s="120">
        <v>21.17</v>
      </c>
      <c r="E10" s="120">
        <v>127</v>
      </c>
      <c r="F10" s="124">
        <v>109057</v>
      </c>
      <c r="G10" s="244"/>
    </row>
    <row r="11" spans="1:8" ht="15" customHeight="1" x14ac:dyDescent="0.25">
      <c r="C11" s="410">
        <f>SUM(C9:C10)</f>
        <v>127.52</v>
      </c>
      <c r="D11" s="410">
        <f>SUM(D9:D10)</f>
        <v>25.51</v>
      </c>
      <c r="E11" s="410">
        <f>SUM(E9:E10)</f>
        <v>153.03</v>
      </c>
    </row>
    <row r="12" spans="1:8" ht="15" customHeight="1" x14ac:dyDescent="0.25">
      <c r="C12" s="411"/>
      <c r="D12" s="411"/>
      <c r="E12" s="411"/>
    </row>
    <row r="13" spans="1:8" ht="15" customHeight="1" x14ac:dyDescent="0.3">
      <c r="A13" s="425" t="s">
        <v>876</v>
      </c>
      <c r="C13" s="412"/>
      <c r="D13" s="412"/>
      <c r="E13" s="412"/>
    </row>
    <row r="14" spans="1:8" ht="15" customHeight="1" x14ac:dyDescent="0.25">
      <c r="A14" s="413" t="s">
        <v>681</v>
      </c>
      <c r="B14" s="112" t="s">
        <v>1874</v>
      </c>
      <c r="C14" s="120">
        <v>46.37</v>
      </c>
      <c r="D14" s="120">
        <v>2.3199999999999998</v>
      </c>
      <c r="E14" s="120">
        <v>48.69</v>
      </c>
      <c r="F14" s="115">
        <v>109058</v>
      </c>
    </row>
    <row r="15" spans="1:8" ht="15" customHeight="1" x14ac:dyDescent="0.25">
      <c r="A15" s="426" t="s">
        <v>82</v>
      </c>
      <c r="B15" s="112" t="s">
        <v>1875</v>
      </c>
      <c r="C15" s="120">
        <v>209.46</v>
      </c>
      <c r="D15" s="120">
        <v>10.47</v>
      </c>
      <c r="E15" s="120">
        <v>219.93</v>
      </c>
      <c r="F15" s="115">
        <v>109059</v>
      </c>
      <c r="G15" s="244"/>
    </row>
    <row r="16" spans="1:8" s="127" customFormat="1" ht="15" customHeight="1" x14ac:dyDescent="0.3">
      <c r="B16" s="128"/>
      <c r="C16" s="410">
        <f>SUM(C14:C15)</f>
        <v>255.83</v>
      </c>
      <c r="D16" s="410">
        <f>SUM(D14:D15)</f>
        <v>12.790000000000001</v>
      </c>
      <c r="E16" s="410">
        <f>SUM(E14:E15)</f>
        <v>268.62</v>
      </c>
      <c r="F16" s="126"/>
      <c r="G16" s="248"/>
    </row>
    <row r="17" spans="1:7" s="127" customFormat="1" ht="15" customHeight="1" x14ac:dyDescent="0.3">
      <c r="B17" s="128"/>
      <c r="C17" s="411"/>
      <c r="D17" s="411"/>
      <c r="E17" s="411"/>
      <c r="F17" s="126"/>
      <c r="G17" s="248"/>
    </row>
    <row r="18" spans="1:7" ht="15" customHeight="1" x14ac:dyDescent="0.3">
      <c r="A18" s="425" t="s">
        <v>887</v>
      </c>
      <c r="C18" s="412"/>
      <c r="D18" s="412"/>
      <c r="E18" s="412"/>
    </row>
    <row r="19" spans="1:7" ht="15" customHeight="1" x14ac:dyDescent="0.25">
      <c r="A19" s="426" t="s">
        <v>37</v>
      </c>
      <c r="B19" s="112" t="s">
        <v>1876</v>
      </c>
      <c r="C19" s="120">
        <v>53.14</v>
      </c>
      <c r="D19" s="120">
        <v>2.66</v>
      </c>
      <c r="E19" s="120">
        <v>55.8</v>
      </c>
      <c r="F19" s="115">
        <v>109058</v>
      </c>
      <c r="G19" s="244"/>
    </row>
    <row r="20" spans="1:7" ht="15" customHeight="1" x14ac:dyDescent="0.25">
      <c r="A20" s="426" t="s">
        <v>82</v>
      </c>
      <c r="B20" s="112" t="s">
        <v>1877</v>
      </c>
      <c r="C20" s="120">
        <v>87.26</v>
      </c>
      <c r="D20" s="120">
        <v>4.3600000000000003</v>
      </c>
      <c r="E20" s="120">
        <v>91.62</v>
      </c>
      <c r="F20" s="115">
        <v>109059</v>
      </c>
      <c r="G20" s="244"/>
    </row>
    <row r="21" spans="1:7" ht="15" customHeight="1" x14ac:dyDescent="0.25">
      <c r="A21" s="129"/>
      <c r="B21" s="127"/>
      <c r="C21" s="410">
        <f>SUM(C19:C20)</f>
        <v>140.4</v>
      </c>
      <c r="D21" s="410">
        <f>SUM(D19:D20)</f>
        <v>7.0200000000000005</v>
      </c>
      <c r="E21" s="410">
        <f>SUM(E19:E20)</f>
        <v>147.42000000000002</v>
      </c>
    </row>
    <row r="22" spans="1:7" ht="15" customHeight="1" x14ac:dyDescent="0.25">
      <c r="A22" s="129"/>
      <c r="B22" s="127"/>
      <c r="C22" s="411"/>
      <c r="D22" s="411"/>
      <c r="E22" s="411"/>
    </row>
    <row r="23" spans="1:7" ht="15" customHeight="1" x14ac:dyDescent="0.3">
      <c r="A23" s="425" t="s">
        <v>1175</v>
      </c>
      <c r="C23" s="411"/>
      <c r="D23" s="411"/>
      <c r="E23" s="411"/>
    </row>
    <row r="24" spans="1:7" ht="15" customHeight="1" x14ac:dyDescent="0.25">
      <c r="A24" s="426" t="s">
        <v>27</v>
      </c>
      <c r="B24" s="252" t="s">
        <v>1878</v>
      </c>
      <c r="C24" s="411">
        <v>69.680000000000007</v>
      </c>
      <c r="D24" s="411"/>
      <c r="E24" s="411">
        <v>69.680000000000007</v>
      </c>
      <c r="F24" s="115">
        <v>109060</v>
      </c>
    </row>
    <row r="25" spans="1:7" ht="15" customHeight="1" x14ac:dyDescent="0.25">
      <c r="A25" s="426" t="s">
        <v>82</v>
      </c>
      <c r="B25" s="252" t="s">
        <v>1879</v>
      </c>
      <c r="C25" s="411">
        <v>51.4</v>
      </c>
      <c r="D25" s="411">
        <v>2.57</v>
      </c>
      <c r="E25" s="411">
        <v>53.97</v>
      </c>
      <c r="F25" s="115">
        <v>109059</v>
      </c>
    </row>
    <row r="26" spans="1:7" ht="15" customHeight="1" x14ac:dyDescent="0.25">
      <c r="C26" s="410">
        <f>SUM(C24:C25)</f>
        <v>121.08000000000001</v>
      </c>
      <c r="D26" s="410">
        <f>SUM(D24:D25)</f>
        <v>2.57</v>
      </c>
      <c r="E26" s="410">
        <f>SUM(E24:E25)</f>
        <v>123.65</v>
      </c>
    </row>
    <row r="27" spans="1:7" ht="15" customHeight="1" x14ac:dyDescent="0.25"/>
    <row r="28" spans="1:7" ht="15" customHeight="1" x14ac:dyDescent="0.3">
      <c r="A28" s="425" t="s">
        <v>1183</v>
      </c>
      <c r="B28" s="426"/>
      <c r="C28" s="412"/>
      <c r="D28" s="412"/>
      <c r="E28" s="412"/>
    </row>
    <row r="29" spans="1:7" ht="15" customHeight="1" x14ac:dyDescent="0.25">
      <c r="A29" s="426" t="s">
        <v>1776</v>
      </c>
      <c r="B29" s="426" t="s">
        <v>1873</v>
      </c>
      <c r="C29" s="412">
        <v>1268.53</v>
      </c>
      <c r="D29" s="412"/>
      <c r="E29" s="412">
        <v>1268.53</v>
      </c>
      <c r="F29" s="115">
        <v>109055</v>
      </c>
    </row>
    <row r="30" spans="1:7" ht="15" customHeight="1" x14ac:dyDescent="0.25">
      <c r="C30" s="410">
        <f>SUM(C29:C29)</f>
        <v>1268.53</v>
      </c>
      <c r="D30" s="410">
        <f>SUM(D29:D29)</f>
        <v>0</v>
      </c>
      <c r="E30" s="410">
        <f>SUM(E29:E29)</f>
        <v>1268.53</v>
      </c>
    </row>
    <row r="31" spans="1:7" ht="15" customHeight="1" x14ac:dyDescent="0.25">
      <c r="C31" s="411"/>
      <c r="D31" s="411"/>
      <c r="E31" s="411"/>
    </row>
    <row r="32" spans="1:7" ht="15" customHeight="1" x14ac:dyDescent="0.3">
      <c r="A32" s="425" t="s">
        <v>888</v>
      </c>
      <c r="C32" s="412"/>
      <c r="D32" s="412"/>
      <c r="E32" s="412"/>
    </row>
    <row r="33" spans="1:9" ht="15" customHeight="1" x14ac:dyDescent="0.25">
      <c r="A33" s="426" t="s">
        <v>82</v>
      </c>
      <c r="B33" s="112" t="s">
        <v>1880</v>
      </c>
      <c r="C33" s="412">
        <v>40.76</v>
      </c>
      <c r="D33" s="412">
        <v>2.04</v>
      </c>
      <c r="E33" s="412">
        <v>42.8</v>
      </c>
      <c r="F33" s="115">
        <v>109059</v>
      </c>
    </row>
    <row r="34" spans="1:9" ht="15" customHeight="1" x14ac:dyDescent="0.25">
      <c r="A34" s="426" t="s">
        <v>82</v>
      </c>
      <c r="B34" s="112" t="s">
        <v>1881</v>
      </c>
      <c r="C34" s="120">
        <v>14.42</v>
      </c>
      <c r="D34" s="120">
        <v>0.72</v>
      </c>
      <c r="E34" s="120">
        <v>15.14</v>
      </c>
      <c r="F34" s="115">
        <v>109059</v>
      </c>
      <c r="G34" s="244"/>
    </row>
    <row r="35" spans="1:9" ht="15" customHeight="1" x14ac:dyDescent="0.25">
      <c r="A35" s="129"/>
      <c r="B35" s="127"/>
      <c r="C35" s="410">
        <f>SUM(C33:C34)</f>
        <v>55.18</v>
      </c>
      <c r="D35" s="410">
        <f>SUM(D33:D34)</f>
        <v>2.76</v>
      </c>
      <c r="E35" s="410">
        <f>SUM(E33:E34)</f>
        <v>57.94</v>
      </c>
    </row>
    <row r="36" spans="1:9" ht="15" customHeight="1" x14ac:dyDescent="0.25">
      <c r="A36" s="129"/>
      <c r="B36" s="127"/>
      <c r="C36" s="411"/>
      <c r="D36" s="411"/>
      <c r="E36" s="411"/>
    </row>
    <row r="37" spans="1:9" ht="15" customHeight="1" x14ac:dyDescent="0.35">
      <c r="A37" s="427" t="s">
        <v>1374</v>
      </c>
      <c r="B37" s="284"/>
      <c r="C37" s="395"/>
      <c r="D37" s="395"/>
      <c r="E37" s="395"/>
      <c r="F37" s="266"/>
      <c r="G37" s="244"/>
    </row>
    <row r="38" spans="1:9" ht="15" customHeight="1" x14ac:dyDescent="0.25">
      <c r="A38" s="112" t="s">
        <v>173</v>
      </c>
      <c r="B38" s="426" t="s">
        <v>1882</v>
      </c>
      <c r="C38" s="411">
        <v>135.4</v>
      </c>
      <c r="D38" s="411">
        <v>25.45</v>
      </c>
      <c r="E38" s="411">
        <v>160.85</v>
      </c>
      <c r="F38" s="115" t="s">
        <v>52</v>
      </c>
      <c r="G38" s="244"/>
    </row>
    <row r="39" spans="1:9" ht="15" customHeight="1" x14ac:dyDescent="0.25">
      <c r="A39" s="112" t="s">
        <v>1883</v>
      </c>
      <c r="B39" s="426" t="s">
        <v>817</v>
      </c>
      <c r="C39" s="411">
        <v>800</v>
      </c>
      <c r="D39" s="411"/>
      <c r="E39" s="411">
        <v>800</v>
      </c>
      <c r="F39" s="115">
        <v>203541</v>
      </c>
      <c r="G39" s="244"/>
    </row>
    <row r="40" spans="1:9" ht="15" customHeight="1" x14ac:dyDescent="0.35">
      <c r="A40" s="427"/>
      <c r="B40" s="284"/>
      <c r="C40" s="410">
        <f>SUM(C38:C39)</f>
        <v>935.4</v>
      </c>
      <c r="D40" s="410">
        <f>SUM(D38:D39)</f>
        <v>25.45</v>
      </c>
      <c r="E40" s="410">
        <f>SUM(E38:E39)</f>
        <v>960.85</v>
      </c>
      <c r="F40" s="266"/>
      <c r="G40" s="244"/>
    </row>
    <row r="41" spans="1:9" ht="15" customHeight="1" x14ac:dyDescent="0.25">
      <c r="A41" s="129"/>
      <c r="B41" s="127"/>
      <c r="C41" s="411"/>
      <c r="D41" s="411"/>
      <c r="E41" s="411"/>
      <c r="G41" s="244"/>
    </row>
    <row r="42" spans="1:9" ht="15" customHeight="1" x14ac:dyDescent="0.3">
      <c r="A42" s="425" t="s">
        <v>1709</v>
      </c>
      <c r="C42" s="130"/>
      <c r="D42" s="130"/>
      <c r="E42" s="130"/>
      <c r="G42" s="244"/>
    </row>
    <row r="43" spans="1:9" ht="15" customHeight="1" x14ac:dyDescent="0.25">
      <c r="A43" s="426" t="s">
        <v>82</v>
      </c>
      <c r="B43" s="112" t="s">
        <v>1877</v>
      </c>
      <c r="C43" s="130">
        <v>27.78</v>
      </c>
      <c r="D43" s="130">
        <v>1.39</v>
      </c>
      <c r="E43" s="130">
        <v>29.17</v>
      </c>
      <c r="F43" s="115">
        <v>109059</v>
      </c>
      <c r="G43" s="244"/>
    </row>
    <row r="44" spans="1:9" ht="15" customHeight="1" x14ac:dyDescent="0.25">
      <c r="A44" s="426"/>
      <c r="C44" s="121">
        <f>SUM(C43:C43)</f>
        <v>27.78</v>
      </c>
      <c r="D44" s="121">
        <f>SUM(D43:D43)</f>
        <v>1.39</v>
      </c>
      <c r="E44" s="121">
        <f>SUM(E43:E43)</f>
        <v>29.17</v>
      </c>
      <c r="G44" s="244"/>
    </row>
    <row r="45" spans="1:9" ht="15" customHeight="1" x14ac:dyDescent="0.3">
      <c r="A45" s="425" t="s">
        <v>894</v>
      </c>
      <c r="C45" s="411"/>
      <c r="D45" s="411"/>
      <c r="E45" s="416"/>
      <c r="F45" s="136"/>
      <c r="G45" s="415"/>
      <c r="I45" s="249"/>
    </row>
    <row r="46" spans="1:9" ht="15" customHeight="1" x14ac:dyDescent="0.3">
      <c r="A46" s="137" t="s">
        <v>90</v>
      </c>
      <c r="B46" s="138" t="s">
        <v>189</v>
      </c>
      <c r="C46" s="416">
        <v>13354.74</v>
      </c>
      <c r="D46" s="416"/>
      <c r="E46" s="416">
        <v>13354.74</v>
      </c>
      <c r="F46" s="136" t="s">
        <v>92</v>
      </c>
      <c r="G46" s="415"/>
    </row>
    <row r="47" spans="1:9" ht="15" customHeight="1" x14ac:dyDescent="0.25">
      <c r="A47" s="137" t="s">
        <v>93</v>
      </c>
      <c r="B47" s="138" t="s">
        <v>190</v>
      </c>
      <c r="C47" s="416">
        <v>4490.03</v>
      </c>
      <c r="D47" s="416"/>
      <c r="E47" s="417">
        <v>4490.03</v>
      </c>
      <c r="F47" s="136">
        <v>203542</v>
      </c>
      <c r="G47" s="255"/>
    </row>
    <row r="48" spans="1:9" ht="15" customHeight="1" x14ac:dyDescent="0.25">
      <c r="A48" s="137" t="s">
        <v>95</v>
      </c>
      <c r="B48" s="138" t="s">
        <v>191</v>
      </c>
      <c r="C48" s="416">
        <v>4632.59</v>
      </c>
      <c r="D48" s="416"/>
      <c r="E48" s="411">
        <v>4632.59</v>
      </c>
      <c r="F48" s="115">
        <v>203543</v>
      </c>
      <c r="G48" s="255"/>
    </row>
    <row r="49" spans="1:7" ht="15" customHeight="1" x14ac:dyDescent="0.25">
      <c r="C49" s="410">
        <f>SUM(C46:C48)</f>
        <v>22477.360000000001</v>
      </c>
      <c r="D49" s="410">
        <v>0</v>
      </c>
      <c r="E49" s="410">
        <f>SUM(E46:E48)</f>
        <v>22477.360000000001</v>
      </c>
      <c r="G49" s="255"/>
    </row>
    <row r="50" spans="1:7" ht="15" customHeight="1" x14ac:dyDescent="0.25">
      <c r="C50" s="411"/>
      <c r="D50" s="411"/>
      <c r="E50" s="411"/>
      <c r="G50" s="255"/>
    </row>
    <row r="51" spans="1:7" ht="15" customHeight="1" x14ac:dyDescent="0.25">
      <c r="C51" s="418"/>
      <c r="D51" s="418"/>
      <c r="E51" s="418"/>
      <c r="G51" s="255"/>
    </row>
    <row r="52" spans="1:7" ht="15" customHeight="1" x14ac:dyDescent="0.25">
      <c r="B52" s="141" t="s">
        <v>75</v>
      </c>
      <c r="C52" s="410">
        <f>SUM(+C6+C30+C16+C11+C21+C35+C26+C136+C49+C44+C40)</f>
        <v>25836.57</v>
      </c>
      <c r="D52" s="410">
        <f>SUM(+D6+D30+D16+D11+D21+D35+D26+D136+D49+D44+D40)</f>
        <v>77.490000000000009</v>
      </c>
      <c r="E52" s="410">
        <f>SUM(+E6+E30+E16+E11+E21+E35+E26+E136+E49+E44+E40)</f>
        <v>25914.059999999998</v>
      </c>
      <c r="G52" s="255"/>
    </row>
    <row r="53" spans="1:7" ht="15" customHeight="1" x14ac:dyDescent="0.25">
      <c r="B53" s="145"/>
      <c r="C53" s="411"/>
      <c r="D53" s="411"/>
      <c r="E53" s="411"/>
      <c r="G53" s="255"/>
    </row>
    <row r="54" spans="1:7" ht="15" customHeight="1" x14ac:dyDescent="0.25">
      <c r="A54" s="426"/>
      <c r="C54" s="120"/>
    </row>
    <row r="55" spans="1:7" ht="15" customHeight="1" x14ac:dyDescent="0.25">
      <c r="A55" s="143"/>
    </row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spans="1:9" ht="15" customHeight="1" x14ac:dyDescent="0.25"/>
    <row r="66" spans="1:9" ht="15" customHeight="1" x14ac:dyDescent="0.25"/>
    <row r="67" spans="1:9" ht="15" customHeight="1" x14ac:dyDescent="0.25">
      <c r="H67" s="137"/>
    </row>
    <row r="68" spans="1:9" ht="15" customHeight="1" x14ac:dyDescent="0.25">
      <c r="I68" s="137"/>
    </row>
    <row r="69" spans="1:9" ht="15" customHeight="1" x14ac:dyDescent="0.25">
      <c r="I69" s="137"/>
    </row>
    <row r="70" spans="1:9" s="137" customFormat="1" ht="15" customHeight="1" x14ac:dyDescent="0.25">
      <c r="A70" s="112"/>
      <c r="B70" s="112"/>
      <c r="C70" s="409"/>
      <c r="D70" s="409"/>
      <c r="E70" s="409"/>
      <c r="F70" s="115"/>
      <c r="G70" s="243"/>
      <c r="H70" s="112"/>
      <c r="I70" s="112"/>
    </row>
    <row r="71" spans="1:9" s="137" customFormat="1" x14ac:dyDescent="0.25">
      <c r="A71" s="112"/>
      <c r="B71" s="112"/>
      <c r="C71" s="409"/>
      <c r="D71" s="409"/>
      <c r="E71" s="409"/>
      <c r="F71" s="115"/>
      <c r="G71" s="243"/>
      <c r="H71" s="112"/>
      <c r="I71" s="112"/>
    </row>
    <row r="72" spans="1:9" s="137" customFormat="1" x14ac:dyDescent="0.25">
      <c r="A72" s="112"/>
      <c r="B72" s="112"/>
      <c r="C72" s="409"/>
      <c r="D72" s="409"/>
      <c r="E72" s="409"/>
      <c r="F72" s="115"/>
      <c r="G72" s="243"/>
      <c r="H72" s="112"/>
      <c r="I72" s="112"/>
    </row>
  </sheetData>
  <mergeCells count="1">
    <mergeCell ref="A1:F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opLeftCell="A94" workbookViewId="0">
      <selection activeCell="F99" sqref="F99"/>
    </sheetView>
  </sheetViews>
  <sheetFormatPr defaultColWidth="8.8984375" defaultRowHeight="13.85" x14ac:dyDescent="0.25"/>
  <cols>
    <col min="1" max="1" width="36.8984375" style="112" customWidth="1"/>
    <col min="2" max="2" width="37" style="112" customWidth="1"/>
    <col min="3" max="3" width="14" style="409" customWidth="1"/>
    <col min="4" max="4" width="10.59765625" style="409" customWidth="1"/>
    <col min="5" max="5" width="13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6.8984375" style="112" customWidth="1"/>
    <col min="258" max="258" width="37" style="112" customWidth="1"/>
    <col min="259" max="259" width="14" style="112" customWidth="1"/>
    <col min="260" max="260" width="10.59765625" style="112" customWidth="1"/>
    <col min="261" max="261" width="13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6.8984375" style="112" customWidth="1"/>
    <col min="514" max="514" width="37" style="112" customWidth="1"/>
    <col min="515" max="515" width="14" style="112" customWidth="1"/>
    <col min="516" max="516" width="10.59765625" style="112" customWidth="1"/>
    <col min="517" max="517" width="13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6.8984375" style="112" customWidth="1"/>
    <col min="770" max="770" width="37" style="112" customWidth="1"/>
    <col min="771" max="771" width="14" style="112" customWidth="1"/>
    <col min="772" max="772" width="10.59765625" style="112" customWidth="1"/>
    <col min="773" max="773" width="13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6.8984375" style="112" customWidth="1"/>
    <col min="1026" max="1026" width="37" style="112" customWidth="1"/>
    <col min="1027" max="1027" width="14" style="112" customWidth="1"/>
    <col min="1028" max="1028" width="10.59765625" style="112" customWidth="1"/>
    <col min="1029" max="1029" width="13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6.8984375" style="112" customWidth="1"/>
    <col min="1282" max="1282" width="37" style="112" customWidth="1"/>
    <col min="1283" max="1283" width="14" style="112" customWidth="1"/>
    <col min="1284" max="1284" width="10.59765625" style="112" customWidth="1"/>
    <col min="1285" max="1285" width="13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6.8984375" style="112" customWidth="1"/>
    <col min="1538" max="1538" width="37" style="112" customWidth="1"/>
    <col min="1539" max="1539" width="14" style="112" customWidth="1"/>
    <col min="1540" max="1540" width="10.59765625" style="112" customWidth="1"/>
    <col min="1541" max="1541" width="13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6.8984375" style="112" customWidth="1"/>
    <col min="1794" max="1794" width="37" style="112" customWidth="1"/>
    <col min="1795" max="1795" width="14" style="112" customWidth="1"/>
    <col min="1796" max="1796" width="10.59765625" style="112" customWidth="1"/>
    <col min="1797" max="1797" width="13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6.8984375" style="112" customWidth="1"/>
    <col min="2050" max="2050" width="37" style="112" customWidth="1"/>
    <col min="2051" max="2051" width="14" style="112" customWidth="1"/>
    <col min="2052" max="2052" width="10.59765625" style="112" customWidth="1"/>
    <col min="2053" max="2053" width="13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6.8984375" style="112" customWidth="1"/>
    <col min="2306" max="2306" width="37" style="112" customWidth="1"/>
    <col min="2307" max="2307" width="14" style="112" customWidth="1"/>
    <col min="2308" max="2308" width="10.59765625" style="112" customWidth="1"/>
    <col min="2309" max="2309" width="13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6.8984375" style="112" customWidth="1"/>
    <col min="2562" max="2562" width="37" style="112" customWidth="1"/>
    <col min="2563" max="2563" width="14" style="112" customWidth="1"/>
    <col min="2564" max="2564" width="10.59765625" style="112" customWidth="1"/>
    <col min="2565" max="2565" width="13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6.8984375" style="112" customWidth="1"/>
    <col min="2818" max="2818" width="37" style="112" customWidth="1"/>
    <col min="2819" max="2819" width="14" style="112" customWidth="1"/>
    <col min="2820" max="2820" width="10.59765625" style="112" customWidth="1"/>
    <col min="2821" max="2821" width="13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6.8984375" style="112" customWidth="1"/>
    <col min="3074" max="3074" width="37" style="112" customWidth="1"/>
    <col min="3075" max="3075" width="14" style="112" customWidth="1"/>
    <col min="3076" max="3076" width="10.59765625" style="112" customWidth="1"/>
    <col min="3077" max="3077" width="13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6.8984375" style="112" customWidth="1"/>
    <col min="3330" max="3330" width="37" style="112" customWidth="1"/>
    <col min="3331" max="3331" width="14" style="112" customWidth="1"/>
    <col min="3332" max="3332" width="10.59765625" style="112" customWidth="1"/>
    <col min="3333" max="3333" width="13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6.8984375" style="112" customWidth="1"/>
    <col min="3586" max="3586" width="37" style="112" customWidth="1"/>
    <col min="3587" max="3587" width="14" style="112" customWidth="1"/>
    <col min="3588" max="3588" width="10.59765625" style="112" customWidth="1"/>
    <col min="3589" max="3589" width="13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6.8984375" style="112" customWidth="1"/>
    <col min="3842" max="3842" width="37" style="112" customWidth="1"/>
    <col min="3843" max="3843" width="14" style="112" customWidth="1"/>
    <col min="3844" max="3844" width="10.59765625" style="112" customWidth="1"/>
    <col min="3845" max="3845" width="13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6.8984375" style="112" customWidth="1"/>
    <col min="4098" max="4098" width="37" style="112" customWidth="1"/>
    <col min="4099" max="4099" width="14" style="112" customWidth="1"/>
    <col min="4100" max="4100" width="10.59765625" style="112" customWidth="1"/>
    <col min="4101" max="4101" width="13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6.8984375" style="112" customWidth="1"/>
    <col min="4354" max="4354" width="37" style="112" customWidth="1"/>
    <col min="4355" max="4355" width="14" style="112" customWidth="1"/>
    <col min="4356" max="4356" width="10.59765625" style="112" customWidth="1"/>
    <col min="4357" max="4357" width="13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6.8984375" style="112" customWidth="1"/>
    <col min="4610" max="4610" width="37" style="112" customWidth="1"/>
    <col min="4611" max="4611" width="14" style="112" customWidth="1"/>
    <col min="4612" max="4612" width="10.59765625" style="112" customWidth="1"/>
    <col min="4613" max="4613" width="13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6.8984375" style="112" customWidth="1"/>
    <col min="4866" max="4866" width="37" style="112" customWidth="1"/>
    <col min="4867" max="4867" width="14" style="112" customWidth="1"/>
    <col min="4868" max="4868" width="10.59765625" style="112" customWidth="1"/>
    <col min="4869" max="4869" width="13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6.8984375" style="112" customWidth="1"/>
    <col min="5122" max="5122" width="37" style="112" customWidth="1"/>
    <col min="5123" max="5123" width="14" style="112" customWidth="1"/>
    <col min="5124" max="5124" width="10.59765625" style="112" customWidth="1"/>
    <col min="5125" max="5125" width="13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6.8984375" style="112" customWidth="1"/>
    <col min="5378" max="5378" width="37" style="112" customWidth="1"/>
    <col min="5379" max="5379" width="14" style="112" customWidth="1"/>
    <col min="5380" max="5380" width="10.59765625" style="112" customWidth="1"/>
    <col min="5381" max="5381" width="13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6.8984375" style="112" customWidth="1"/>
    <col min="5634" max="5634" width="37" style="112" customWidth="1"/>
    <col min="5635" max="5635" width="14" style="112" customWidth="1"/>
    <col min="5636" max="5636" width="10.59765625" style="112" customWidth="1"/>
    <col min="5637" max="5637" width="13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6.8984375" style="112" customWidth="1"/>
    <col min="5890" max="5890" width="37" style="112" customWidth="1"/>
    <col min="5891" max="5891" width="14" style="112" customWidth="1"/>
    <col min="5892" max="5892" width="10.59765625" style="112" customWidth="1"/>
    <col min="5893" max="5893" width="13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6.8984375" style="112" customWidth="1"/>
    <col min="6146" max="6146" width="37" style="112" customWidth="1"/>
    <col min="6147" max="6147" width="14" style="112" customWidth="1"/>
    <col min="6148" max="6148" width="10.59765625" style="112" customWidth="1"/>
    <col min="6149" max="6149" width="13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6.8984375" style="112" customWidth="1"/>
    <col min="6402" max="6402" width="37" style="112" customWidth="1"/>
    <col min="6403" max="6403" width="14" style="112" customWidth="1"/>
    <col min="6404" max="6404" width="10.59765625" style="112" customWidth="1"/>
    <col min="6405" max="6405" width="13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6.8984375" style="112" customWidth="1"/>
    <col min="6658" max="6658" width="37" style="112" customWidth="1"/>
    <col min="6659" max="6659" width="14" style="112" customWidth="1"/>
    <col min="6660" max="6660" width="10.59765625" style="112" customWidth="1"/>
    <col min="6661" max="6661" width="13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6.8984375" style="112" customWidth="1"/>
    <col min="6914" max="6914" width="37" style="112" customWidth="1"/>
    <col min="6915" max="6915" width="14" style="112" customWidth="1"/>
    <col min="6916" max="6916" width="10.59765625" style="112" customWidth="1"/>
    <col min="6917" max="6917" width="13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6.8984375" style="112" customWidth="1"/>
    <col min="7170" max="7170" width="37" style="112" customWidth="1"/>
    <col min="7171" max="7171" width="14" style="112" customWidth="1"/>
    <col min="7172" max="7172" width="10.59765625" style="112" customWidth="1"/>
    <col min="7173" max="7173" width="13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6.8984375" style="112" customWidth="1"/>
    <col min="7426" max="7426" width="37" style="112" customWidth="1"/>
    <col min="7427" max="7427" width="14" style="112" customWidth="1"/>
    <col min="7428" max="7428" width="10.59765625" style="112" customWidth="1"/>
    <col min="7429" max="7429" width="13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6.8984375" style="112" customWidth="1"/>
    <col min="7682" max="7682" width="37" style="112" customWidth="1"/>
    <col min="7683" max="7683" width="14" style="112" customWidth="1"/>
    <col min="7684" max="7684" width="10.59765625" style="112" customWidth="1"/>
    <col min="7685" max="7685" width="13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6.8984375" style="112" customWidth="1"/>
    <col min="7938" max="7938" width="37" style="112" customWidth="1"/>
    <col min="7939" max="7939" width="14" style="112" customWidth="1"/>
    <col min="7940" max="7940" width="10.59765625" style="112" customWidth="1"/>
    <col min="7941" max="7941" width="13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6.8984375" style="112" customWidth="1"/>
    <col min="8194" max="8194" width="37" style="112" customWidth="1"/>
    <col min="8195" max="8195" width="14" style="112" customWidth="1"/>
    <col min="8196" max="8196" width="10.59765625" style="112" customWidth="1"/>
    <col min="8197" max="8197" width="13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6.8984375" style="112" customWidth="1"/>
    <col min="8450" max="8450" width="37" style="112" customWidth="1"/>
    <col min="8451" max="8451" width="14" style="112" customWidth="1"/>
    <col min="8452" max="8452" width="10.59765625" style="112" customWidth="1"/>
    <col min="8453" max="8453" width="13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6.8984375" style="112" customWidth="1"/>
    <col min="8706" max="8706" width="37" style="112" customWidth="1"/>
    <col min="8707" max="8707" width="14" style="112" customWidth="1"/>
    <col min="8708" max="8708" width="10.59765625" style="112" customWidth="1"/>
    <col min="8709" max="8709" width="13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6.8984375" style="112" customWidth="1"/>
    <col min="8962" max="8962" width="37" style="112" customWidth="1"/>
    <col min="8963" max="8963" width="14" style="112" customWidth="1"/>
    <col min="8964" max="8964" width="10.59765625" style="112" customWidth="1"/>
    <col min="8965" max="8965" width="13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6.8984375" style="112" customWidth="1"/>
    <col min="9218" max="9218" width="37" style="112" customWidth="1"/>
    <col min="9219" max="9219" width="14" style="112" customWidth="1"/>
    <col min="9220" max="9220" width="10.59765625" style="112" customWidth="1"/>
    <col min="9221" max="9221" width="13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6.8984375" style="112" customWidth="1"/>
    <col min="9474" max="9474" width="37" style="112" customWidth="1"/>
    <col min="9475" max="9475" width="14" style="112" customWidth="1"/>
    <col min="9476" max="9476" width="10.59765625" style="112" customWidth="1"/>
    <col min="9477" max="9477" width="13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6.8984375" style="112" customWidth="1"/>
    <col min="9730" max="9730" width="37" style="112" customWidth="1"/>
    <col min="9731" max="9731" width="14" style="112" customWidth="1"/>
    <col min="9732" max="9732" width="10.59765625" style="112" customWidth="1"/>
    <col min="9733" max="9733" width="13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6.8984375" style="112" customWidth="1"/>
    <col min="9986" max="9986" width="37" style="112" customWidth="1"/>
    <col min="9987" max="9987" width="14" style="112" customWidth="1"/>
    <col min="9988" max="9988" width="10.59765625" style="112" customWidth="1"/>
    <col min="9989" max="9989" width="13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6.8984375" style="112" customWidth="1"/>
    <col min="10242" max="10242" width="37" style="112" customWidth="1"/>
    <col min="10243" max="10243" width="14" style="112" customWidth="1"/>
    <col min="10244" max="10244" width="10.59765625" style="112" customWidth="1"/>
    <col min="10245" max="10245" width="13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6.8984375" style="112" customWidth="1"/>
    <col min="10498" max="10498" width="37" style="112" customWidth="1"/>
    <col min="10499" max="10499" width="14" style="112" customWidth="1"/>
    <col min="10500" max="10500" width="10.59765625" style="112" customWidth="1"/>
    <col min="10501" max="10501" width="13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6.8984375" style="112" customWidth="1"/>
    <col min="10754" max="10754" width="37" style="112" customWidth="1"/>
    <col min="10755" max="10755" width="14" style="112" customWidth="1"/>
    <col min="10756" max="10756" width="10.59765625" style="112" customWidth="1"/>
    <col min="10757" max="10757" width="13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6.8984375" style="112" customWidth="1"/>
    <col min="11010" max="11010" width="37" style="112" customWidth="1"/>
    <col min="11011" max="11011" width="14" style="112" customWidth="1"/>
    <col min="11012" max="11012" width="10.59765625" style="112" customWidth="1"/>
    <col min="11013" max="11013" width="13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6.8984375" style="112" customWidth="1"/>
    <col min="11266" max="11266" width="37" style="112" customWidth="1"/>
    <col min="11267" max="11267" width="14" style="112" customWidth="1"/>
    <col min="11268" max="11268" width="10.59765625" style="112" customWidth="1"/>
    <col min="11269" max="11269" width="13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6.8984375" style="112" customWidth="1"/>
    <col min="11522" max="11522" width="37" style="112" customWidth="1"/>
    <col min="11523" max="11523" width="14" style="112" customWidth="1"/>
    <col min="11524" max="11524" width="10.59765625" style="112" customWidth="1"/>
    <col min="11525" max="11525" width="13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6.8984375" style="112" customWidth="1"/>
    <col min="11778" max="11778" width="37" style="112" customWidth="1"/>
    <col min="11779" max="11779" width="14" style="112" customWidth="1"/>
    <col min="11780" max="11780" width="10.59765625" style="112" customWidth="1"/>
    <col min="11781" max="11781" width="13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6.8984375" style="112" customWidth="1"/>
    <col min="12034" max="12034" width="37" style="112" customWidth="1"/>
    <col min="12035" max="12035" width="14" style="112" customWidth="1"/>
    <col min="12036" max="12036" width="10.59765625" style="112" customWidth="1"/>
    <col min="12037" max="12037" width="13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6.8984375" style="112" customWidth="1"/>
    <col min="12290" max="12290" width="37" style="112" customWidth="1"/>
    <col min="12291" max="12291" width="14" style="112" customWidth="1"/>
    <col min="12292" max="12292" width="10.59765625" style="112" customWidth="1"/>
    <col min="12293" max="12293" width="13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6.8984375" style="112" customWidth="1"/>
    <col min="12546" max="12546" width="37" style="112" customWidth="1"/>
    <col min="12547" max="12547" width="14" style="112" customWidth="1"/>
    <col min="12548" max="12548" width="10.59765625" style="112" customWidth="1"/>
    <col min="12549" max="12549" width="13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6.8984375" style="112" customWidth="1"/>
    <col min="12802" max="12802" width="37" style="112" customWidth="1"/>
    <col min="12803" max="12803" width="14" style="112" customWidth="1"/>
    <col min="12804" max="12804" width="10.59765625" style="112" customWidth="1"/>
    <col min="12805" max="12805" width="13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6.8984375" style="112" customWidth="1"/>
    <col min="13058" max="13058" width="37" style="112" customWidth="1"/>
    <col min="13059" max="13059" width="14" style="112" customWidth="1"/>
    <col min="13060" max="13060" width="10.59765625" style="112" customWidth="1"/>
    <col min="13061" max="13061" width="13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6.8984375" style="112" customWidth="1"/>
    <col min="13314" max="13314" width="37" style="112" customWidth="1"/>
    <col min="13315" max="13315" width="14" style="112" customWidth="1"/>
    <col min="13316" max="13316" width="10.59765625" style="112" customWidth="1"/>
    <col min="13317" max="13317" width="13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6.8984375" style="112" customWidth="1"/>
    <col min="13570" max="13570" width="37" style="112" customWidth="1"/>
    <col min="13571" max="13571" width="14" style="112" customWidth="1"/>
    <col min="13572" max="13572" width="10.59765625" style="112" customWidth="1"/>
    <col min="13573" max="13573" width="13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6.8984375" style="112" customWidth="1"/>
    <col min="13826" max="13826" width="37" style="112" customWidth="1"/>
    <col min="13827" max="13827" width="14" style="112" customWidth="1"/>
    <col min="13828" max="13828" width="10.59765625" style="112" customWidth="1"/>
    <col min="13829" max="13829" width="13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6.8984375" style="112" customWidth="1"/>
    <col min="14082" max="14082" width="37" style="112" customWidth="1"/>
    <col min="14083" max="14083" width="14" style="112" customWidth="1"/>
    <col min="14084" max="14084" width="10.59765625" style="112" customWidth="1"/>
    <col min="14085" max="14085" width="13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6.8984375" style="112" customWidth="1"/>
    <col min="14338" max="14338" width="37" style="112" customWidth="1"/>
    <col min="14339" max="14339" width="14" style="112" customWidth="1"/>
    <col min="14340" max="14340" width="10.59765625" style="112" customWidth="1"/>
    <col min="14341" max="14341" width="13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6.8984375" style="112" customWidth="1"/>
    <col min="14594" max="14594" width="37" style="112" customWidth="1"/>
    <col min="14595" max="14595" width="14" style="112" customWidth="1"/>
    <col min="14596" max="14596" width="10.59765625" style="112" customWidth="1"/>
    <col min="14597" max="14597" width="13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6.8984375" style="112" customWidth="1"/>
    <col min="14850" max="14850" width="37" style="112" customWidth="1"/>
    <col min="14851" max="14851" width="14" style="112" customWidth="1"/>
    <col min="14852" max="14852" width="10.59765625" style="112" customWidth="1"/>
    <col min="14853" max="14853" width="13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6.8984375" style="112" customWidth="1"/>
    <col min="15106" max="15106" width="37" style="112" customWidth="1"/>
    <col min="15107" max="15107" width="14" style="112" customWidth="1"/>
    <col min="15108" max="15108" width="10.59765625" style="112" customWidth="1"/>
    <col min="15109" max="15109" width="13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6.8984375" style="112" customWidth="1"/>
    <col min="15362" max="15362" width="37" style="112" customWidth="1"/>
    <col min="15363" max="15363" width="14" style="112" customWidth="1"/>
    <col min="15364" max="15364" width="10.59765625" style="112" customWidth="1"/>
    <col min="15365" max="15365" width="13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6.8984375" style="112" customWidth="1"/>
    <col min="15618" max="15618" width="37" style="112" customWidth="1"/>
    <col min="15619" max="15619" width="14" style="112" customWidth="1"/>
    <col min="15620" max="15620" width="10.59765625" style="112" customWidth="1"/>
    <col min="15621" max="15621" width="13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6.8984375" style="112" customWidth="1"/>
    <col min="15874" max="15874" width="37" style="112" customWidth="1"/>
    <col min="15875" max="15875" width="14" style="112" customWidth="1"/>
    <col min="15876" max="15876" width="10.59765625" style="112" customWidth="1"/>
    <col min="15877" max="15877" width="13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6.8984375" style="112" customWidth="1"/>
    <col min="16130" max="16130" width="37" style="112" customWidth="1"/>
    <col min="16131" max="16131" width="14" style="112" customWidth="1"/>
    <col min="16132" max="16132" width="10.59765625" style="112" customWidth="1"/>
    <col min="16133" max="16133" width="13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43770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426" t="s">
        <v>6</v>
      </c>
      <c r="B6" s="112" t="s">
        <v>1614</v>
      </c>
      <c r="C6" s="120">
        <v>55.06</v>
      </c>
      <c r="D6" s="120">
        <v>11.01</v>
      </c>
      <c r="E6" s="120">
        <v>66.069999999999993</v>
      </c>
      <c r="F6" s="115" t="s">
        <v>5</v>
      </c>
      <c r="G6" s="244"/>
    </row>
    <row r="7" spans="1:8" ht="15" customHeight="1" x14ac:dyDescent="0.25">
      <c r="A7" s="426" t="s">
        <v>6</v>
      </c>
      <c r="B7" s="112" t="s">
        <v>1614</v>
      </c>
      <c r="C7" s="120">
        <v>20.64</v>
      </c>
      <c r="D7" s="120">
        <v>4.13</v>
      </c>
      <c r="E7" s="120">
        <v>24.77</v>
      </c>
      <c r="F7" s="115" t="s">
        <v>5</v>
      </c>
      <c r="G7" s="244"/>
    </row>
    <row r="8" spans="1:8" ht="15" customHeight="1" x14ac:dyDescent="0.25">
      <c r="C8" s="410">
        <f>SUM(C5:C7)</f>
        <v>689.69999999999993</v>
      </c>
      <c r="D8" s="410">
        <f>SUM(D5:D7)</f>
        <v>15.14</v>
      </c>
      <c r="E8" s="410">
        <f>SUM(E5:E7)</f>
        <v>704.83999999999992</v>
      </c>
      <c r="H8" s="112" t="s">
        <v>10</v>
      </c>
    </row>
    <row r="9" spans="1:8" ht="15" customHeight="1" x14ac:dyDescent="0.25">
      <c r="C9" s="411"/>
      <c r="D9" s="411"/>
      <c r="E9" s="411"/>
    </row>
    <row r="10" spans="1:8" ht="15" customHeight="1" x14ac:dyDescent="0.3">
      <c r="A10" s="425" t="s">
        <v>874</v>
      </c>
      <c r="C10" s="412"/>
      <c r="D10" s="412"/>
      <c r="E10" s="412"/>
    </row>
    <row r="11" spans="1:8" ht="15" customHeight="1" x14ac:dyDescent="0.25">
      <c r="A11" s="426" t="s">
        <v>12</v>
      </c>
      <c r="B11" s="112" t="s">
        <v>13</v>
      </c>
      <c r="C11" s="120">
        <v>7.94</v>
      </c>
      <c r="D11" s="120"/>
      <c r="E11" s="120">
        <v>7.94</v>
      </c>
      <c r="F11" s="115" t="s">
        <v>5</v>
      </c>
    </row>
    <row r="12" spans="1:8" ht="15" customHeight="1" x14ac:dyDescent="0.25">
      <c r="A12" s="426" t="s">
        <v>16</v>
      </c>
      <c r="B12" s="112" t="s">
        <v>17</v>
      </c>
      <c r="C12" s="120">
        <v>37.4</v>
      </c>
      <c r="D12" s="120">
        <v>7.48</v>
      </c>
      <c r="E12" s="120">
        <v>44.88</v>
      </c>
      <c r="F12" s="115">
        <v>203544</v>
      </c>
      <c r="G12" s="244"/>
    </row>
    <row r="13" spans="1:8" ht="15" customHeight="1" x14ac:dyDescent="0.25">
      <c r="A13" s="112" t="s">
        <v>18</v>
      </c>
      <c r="B13" s="112" t="s">
        <v>19</v>
      </c>
      <c r="C13" s="120">
        <v>91.46</v>
      </c>
      <c r="D13" s="120">
        <v>18.29</v>
      </c>
      <c r="E13" s="120">
        <v>109.75</v>
      </c>
      <c r="F13" s="124" t="s">
        <v>5</v>
      </c>
    </row>
    <row r="14" spans="1:8" ht="15" customHeight="1" x14ac:dyDescent="0.25">
      <c r="A14" s="112" t="s">
        <v>14</v>
      </c>
      <c r="B14" s="112" t="s">
        <v>106</v>
      </c>
      <c r="C14" s="120">
        <v>20.98</v>
      </c>
      <c r="D14" s="120">
        <v>4.2</v>
      </c>
      <c r="E14" s="120">
        <v>25.18</v>
      </c>
      <c r="F14" s="124">
        <v>203545</v>
      </c>
    </row>
    <row r="15" spans="1:8" ht="15" customHeight="1" x14ac:dyDescent="0.25">
      <c r="A15" s="112" t="s">
        <v>70</v>
      </c>
      <c r="B15" s="112" t="s">
        <v>1800</v>
      </c>
      <c r="C15" s="120">
        <v>105.83</v>
      </c>
      <c r="D15" s="120">
        <v>21.17</v>
      </c>
      <c r="E15" s="120">
        <v>127</v>
      </c>
      <c r="F15" s="124">
        <v>203546</v>
      </c>
    </row>
    <row r="16" spans="1:8" ht="15" customHeight="1" x14ac:dyDescent="0.25">
      <c r="A16" s="112" t="s">
        <v>21</v>
      </c>
      <c r="B16" s="112" t="s">
        <v>1434</v>
      </c>
      <c r="C16" s="120">
        <v>228.8</v>
      </c>
      <c r="D16" s="120">
        <v>45.76</v>
      </c>
      <c r="E16" s="120">
        <v>274.56</v>
      </c>
      <c r="F16" s="124" t="s">
        <v>5</v>
      </c>
    </row>
    <row r="17" spans="1:7" ht="15" customHeight="1" x14ac:dyDescent="0.25">
      <c r="C17" s="410">
        <f>SUM(C11:C16)</f>
        <v>492.40999999999997</v>
      </c>
      <c r="D17" s="410">
        <f>SUM(D11:D16)</f>
        <v>96.9</v>
      </c>
      <c r="E17" s="410">
        <f>SUM(E11:E16)</f>
        <v>589.30999999999995</v>
      </c>
    </row>
    <row r="18" spans="1:7" ht="15" customHeight="1" x14ac:dyDescent="0.25">
      <c r="C18" s="411"/>
      <c r="D18" s="411"/>
      <c r="E18" s="411"/>
    </row>
    <row r="19" spans="1:7" ht="15" customHeight="1" x14ac:dyDescent="0.3">
      <c r="A19" s="425" t="s">
        <v>876</v>
      </c>
      <c r="C19" s="412"/>
      <c r="D19" s="412"/>
      <c r="E19" s="412"/>
    </row>
    <row r="20" spans="1:7" ht="15" customHeight="1" x14ac:dyDescent="0.25">
      <c r="A20" s="426" t="s">
        <v>3</v>
      </c>
      <c r="B20" s="112" t="s">
        <v>4</v>
      </c>
      <c r="C20" s="412">
        <v>466</v>
      </c>
      <c r="D20" s="412"/>
      <c r="E20" s="412">
        <v>466</v>
      </c>
      <c r="F20" s="115" t="s">
        <v>5</v>
      </c>
    </row>
    <row r="21" spans="1:7" ht="15" customHeight="1" x14ac:dyDescent="0.25">
      <c r="A21" s="426" t="s">
        <v>6</v>
      </c>
      <c r="B21" s="112" t="s">
        <v>1614</v>
      </c>
      <c r="C21" s="120">
        <v>103.06</v>
      </c>
      <c r="D21" s="120">
        <v>20.61</v>
      </c>
      <c r="E21" s="120">
        <v>123.67</v>
      </c>
      <c r="F21" s="115" t="s">
        <v>5</v>
      </c>
      <c r="G21" s="244"/>
    </row>
    <row r="22" spans="1:7" ht="15" customHeight="1" x14ac:dyDescent="0.25">
      <c r="A22" s="426" t="s">
        <v>376</v>
      </c>
      <c r="B22" s="112" t="s">
        <v>1884</v>
      </c>
      <c r="C22" s="120">
        <v>253.71</v>
      </c>
      <c r="D22" s="120">
        <v>50.74</v>
      </c>
      <c r="E22" s="120">
        <v>304.45</v>
      </c>
      <c r="F22" s="115" t="s">
        <v>52</v>
      </c>
      <c r="G22" s="244"/>
    </row>
    <row r="23" spans="1:7" ht="15" customHeight="1" x14ac:dyDescent="0.25">
      <c r="A23" s="426" t="s">
        <v>27</v>
      </c>
      <c r="B23" s="112" t="s">
        <v>28</v>
      </c>
      <c r="C23" s="120">
        <v>42.07</v>
      </c>
      <c r="D23" s="120"/>
      <c r="E23" s="120">
        <v>42.07</v>
      </c>
      <c r="F23" s="115">
        <v>203547</v>
      </c>
      <c r="G23" s="244"/>
    </row>
    <row r="24" spans="1:7" ht="15" customHeight="1" x14ac:dyDescent="0.25">
      <c r="A24" s="426" t="s">
        <v>1885</v>
      </c>
      <c r="B24" s="112" t="s">
        <v>1886</v>
      </c>
      <c r="C24" s="120">
        <v>189.11</v>
      </c>
      <c r="D24" s="120">
        <v>37.82</v>
      </c>
      <c r="E24" s="120">
        <v>226.93</v>
      </c>
      <c r="F24" s="115" t="s">
        <v>52</v>
      </c>
      <c r="G24" s="244"/>
    </row>
    <row r="25" spans="1:7" ht="15" customHeight="1" x14ac:dyDescent="0.25">
      <c r="A25" s="426" t="s">
        <v>1887</v>
      </c>
      <c r="B25" s="112" t="s">
        <v>1888</v>
      </c>
      <c r="C25" s="120">
        <v>123.84</v>
      </c>
      <c r="D25" s="120">
        <v>24.77</v>
      </c>
      <c r="E25" s="120">
        <v>148.61000000000001</v>
      </c>
      <c r="F25" s="115" t="s">
        <v>52</v>
      </c>
      <c r="G25" s="244"/>
    </row>
    <row r="26" spans="1:7" ht="15" customHeight="1" x14ac:dyDescent="0.25">
      <c r="A26" s="426" t="s">
        <v>1743</v>
      </c>
      <c r="B26" s="112" t="s">
        <v>1889</v>
      </c>
      <c r="C26" s="120">
        <v>171.38</v>
      </c>
      <c r="D26" s="120">
        <v>34.28</v>
      </c>
      <c r="E26" s="120">
        <v>205.66</v>
      </c>
      <c r="F26" s="115" t="s">
        <v>52</v>
      </c>
      <c r="G26" s="244"/>
    </row>
    <row r="27" spans="1:7" ht="15" customHeight="1" x14ac:dyDescent="0.25">
      <c r="A27" s="426" t="s">
        <v>1704</v>
      </c>
      <c r="B27" s="112" t="s">
        <v>1830</v>
      </c>
      <c r="C27" s="120">
        <v>17.48</v>
      </c>
      <c r="D27" s="120">
        <v>3.5</v>
      </c>
      <c r="E27" s="120">
        <v>20.98</v>
      </c>
      <c r="F27" s="115" t="s">
        <v>52</v>
      </c>
      <c r="G27" s="244"/>
    </row>
    <row r="28" spans="1:7" ht="15" customHeight="1" x14ac:dyDescent="0.25">
      <c r="A28" s="426" t="s">
        <v>289</v>
      </c>
      <c r="B28" s="112" t="s">
        <v>1890</v>
      </c>
      <c r="C28" s="120">
        <v>6.78</v>
      </c>
      <c r="D28" s="120">
        <v>0</v>
      </c>
      <c r="E28" s="120">
        <v>6.78</v>
      </c>
      <c r="F28" s="115" t="s">
        <v>52</v>
      </c>
      <c r="G28" s="244"/>
    </row>
    <row r="29" spans="1:7" ht="15" customHeight="1" x14ac:dyDescent="0.25">
      <c r="A29" s="426" t="s">
        <v>376</v>
      </c>
      <c r="B29" s="112" t="s">
        <v>1891</v>
      </c>
      <c r="C29" s="120">
        <v>43.12</v>
      </c>
      <c r="D29" s="120">
        <v>8.6199999999999992</v>
      </c>
      <c r="E29" s="120">
        <v>51.74</v>
      </c>
      <c r="F29" s="115" t="s">
        <v>52</v>
      </c>
      <c r="G29" s="244"/>
    </row>
    <row r="30" spans="1:7" ht="15" customHeight="1" x14ac:dyDescent="0.25">
      <c r="A30" s="112" t="s">
        <v>14</v>
      </c>
      <c r="B30" s="112" t="s">
        <v>106</v>
      </c>
      <c r="C30" s="120">
        <v>20.32</v>
      </c>
      <c r="D30" s="120">
        <v>4.0599999999999996</v>
      </c>
      <c r="E30" s="120">
        <v>24.38</v>
      </c>
      <c r="F30" s="115">
        <v>203545</v>
      </c>
      <c r="G30" s="244"/>
    </row>
    <row r="31" spans="1:7" s="127" customFormat="1" ht="15" customHeight="1" x14ac:dyDescent="0.3">
      <c r="B31" s="128"/>
      <c r="C31" s="410">
        <f>SUM(C20:C30)</f>
        <v>1436.87</v>
      </c>
      <c r="D31" s="410">
        <f>SUM(D20:D30)</f>
        <v>184.4</v>
      </c>
      <c r="E31" s="410">
        <f>SUM(E20:E30)</f>
        <v>1621.2700000000002</v>
      </c>
      <c r="F31" s="126"/>
      <c r="G31" s="248"/>
    </row>
    <row r="32" spans="1:7" s="127" customFormat="1" ht="15" customHeight="1" x14ac:dyDescent="0.3">
      <c r="B32" s="128"/>
      <c r="C32" s="411"/>
      <c r="D32" s="411"/>
      <c r="E32" s="411"/>
      <c r="F32" s="126"/>
      <c r="G32" s="248"/>
    </row>
    <row r="33" spans="1:7" ht="15" customHeight="1" x14ac:dyDescent="0.3">
      <c r="A33" s="425" t="s">
        <v>887</v>
      </c>
      <c r="C33" s="412"/>
      <c r="D33" s="412"/>
      <c r="E33" s="412"/>
    </row>
    <row r="34" spans="1:7" ht="15" customHeight="1" x14ac:dyDescent="0.25">
      <c r="A34" s="426" t="s">
        <v>3</v>
      </c>
      <c r="B34" s="112" t="s">
        <v>4</v>
      </c>
      <c r="C34" s="412">
        <v>191</v>
      </c>
      <c r="D34" s="412"/>
      <c r="E34" s="412">
        <v>191</v>
      </c>
      <c r="F34" s="115" t="s">
        <v>5</v>
      </c>
    </row>
    <row r="35" spans="1:7" ht="15" customHeight="1" x14ac:dyDescent="0.25">
      <c r="A35" s="426" t="s">
        <v>44</v>
      </c>
      <c r="B35" s="112" t="s">
        <v>1614</v>
      </c>
      <c r="C35" s="120">
        <v>85.69</v>
      </c>
      <c r="D35" s="120">
        <v>17.14</v>
      </c>
      <c r="E35" s="120">
        <v>102.83</v>
      </c>
      <c r="F35" s="133" t="s">
        <v>5</v>
      </c>
      <c r="G35" s="244"/>
    </row>
    <row r="36" spans="1:7" ht="15" customHeight="1" x14ac:dyDescent="0.25">
      <c r="A36" s="426" t="s">
        <v>40</v>
      </c>
      <c r="B36" s="426" t="s">
        <v>1892</v>
      </c>
      <c r="C36" s="120">
        <v>520</v>
      </c>
      <c r="D36" s="120">
        <v>104</v>
      </c>
      <c r="E36" s="120">
        <v>624</v>
      </c>
      <c r="F36" s="133">
        <v>203458</v>
      </c>
      <c r="G36" s="244"/>
    </row>
    <row r="37" spans="1:7" ht="15" customHeight="1" x14ac:dyDescent="0.25">
      <c r="A37" s="426" t="s">
        <v>835</v>
      </c>
      <c r="B37" s="112" t="s">
        <v>1504</v>
      </c>
      <c r="C37" s="120">
        <v>35</v>
      </c>
      <c r="D37" s="120">
        <v>7</v>
      </c>
      <c r="E37" s="120">
        <v>42</v>
      </c>
      <c r="F37" s="133">
        <v>203549</v>
      </c>
      <c r="G37" s="414"/>
    </row>
    <row r="38" spans="1:7" ht="15" customHeight="1" x14ac:dyDescent="0.25">
      <c r="A38" s="129"/>
      <c r="B38" s="127"/>
      <c r="C38" s="410">
        <f>SUM(C34:C37)</f>
        <v>831.69</v>
      </c>
      <c r="D38" s="410">
        <f>SUM(D34:D37)</f>
        <v>128.13999999999999</v>
      </c>
      <c r="E38" s="410">
        <f>SUM(E34:E37)</f>
        <v>959.82999999999993</v>
      </c>
    </row>
    <row r="39" spans="1:7" ht="15" customHeight="1" x14ac:dyDescent="0.25">
      <c r="A39" s="129"/>
      <c r="B39" s="127"/>
      <c r="C39" s="411"/>
      <c r="D39" s="411"/>
      <c r="E39" s="411"/>
    </row>
    <row r="40" spans="1:7" ht="15" customHeight="1" x14ac:dyDescent="0.3">
      <c r="A40" s="425" t="s">
        <v>1175</v>
      </c>
      <c r="C40" s="411"/>
      <c r="D40" s="411"/>
      <c r="E40" s="411"/>
    </row>
    <row r="41" spans="1:7" ht="15" customHeight="1" x14ac:dyDescent="0.25">
      <c r="A41" s="426" t="s">
        <v>1893</v>
      </c>
      <c r="B41" s="112" t="s">
        <v>1894</v>
      </c>
      <c r="C41" s="411">
        <v>1608</v>
      </c>
      <c r="D41" s="411">
        <v>321.60000000000002</v>
      </c>
      <c r="E41" s="411">
        <v>1929.6</v>
      </c>
      <c r="F41" s="115">
        <v>203550</v>
      </c>
    </row>
    <row r="42" spans="1:7" ht="15" customHeight="1" x14ac:dyDescent="0.25">
      <c r="C42" s="410">
        <f>SUM(C41:C41)</f>
        <v>1608</v>
      </c>
      <c r="D42" s="410">
        <f>SUM(D41:D41)</f>
        <v>321.60000000000002</v>
      </c>
      <c r="E42" s="410">
        <f>SUM(E41:E41)</f>
        <v>1929.6</v>
      </c>
    </row>
    <row r="43" spans="1:7" ht="15" customHeight="1" x14ac:dyDescent="0.25"/>
    <row r="44" spans="1:7" ht="15" customHeight="1" x14ac:dyDescent="0.3">
      <c r="A44" s="425" t="s">
        <v>1183</v>
      </c>
      <c r="B44" s="426"/>
      <c r="C44" s="412"/>
      <c r="D44" s="412"/>
      <c r="E44" s="412"/>
    </row>
    <row r="45" spans="1:7" ht="15" customHeight="1" x14ac:dyDescent="0.25">
      <c r="A45" s="426" t="s">
        <v>3</v>
      </c>
      <c r="B45" s="426" t="s">
        <v>4</v>
      </c>
      <c r="C45" s="412">
        <v>552</v>
      </c>
      <c r="D45" s="412"/>
      <c r="E45" s="412">
        <v>552</v>
      </c>
      <c r="F45" s="115" t="s">
        <v>5</v>
      </c>
    </row>
    <row r="46" spans="1:7" x14ac:dyDescent="0.25">
      <c r="A46" s="426" t="s">
        <v>6</v>
      </c>
      <c r="B46" s="112" t="s">
        <v>1638</v>
      </c>
      <c r="C46" s="120">
        <v>55.07</v>
      </c>
      <c r="D46" s="120">
        <v>11.02</v>
      </c>
      <c r="E46" s="120">
        <v>66.09</v>
      </c>
      <c r="F46" s="115" t="s">
        <v>5</v>
      </c>
      <c r="G46" s="244"/>
    </row>
    <row r="47" spans="1:7" ht="15" customHeight="1" x14ac:dyDescent="0.25">
      <c r="A47" s="426" t="s">
        <v>6</v>
      </c>
      <c r="B47" s="112" t="s">
        <v>1638</v>
      </c>
      <c r="C47" s="120">
        <v>20.64</v>
      </c>
      <c r="D47" s="120">
        <v>4.13</v>
      </c>
      <c r="E47" s="120">
        <v>24.77</v>
      </c>
      <c r="F47" s="115" t="s">
        <v>5</v>
      </c>
      <c r="G47" s="244"/>
    </row>
    <row r="48" spans="1:7" ht="15" customHeight="1" x14ac:dyDescent="0.25">
      <c r="A48" s="426" t="s">
        <v>40</v>
      </c>
      <c r="B48" s="426" t="s">
        <v>1895</v>
      </c>
      <c r="C48" s="120">
        <v>410</v>
      </c>
      <c r="D48" s="120">
        <v>82</v>
      </c>
      <c r="E48" s="120">
        <v>492</v>
      </c>
      <c r="F48" s="115">
        <v>203458</v>
      </c>
    </row>
    <row r="49" spans="1:7" ht="15" customHeight="1" x14ac:dyDescent="0.25">
      <c r="C49" s="410">
        <f>SUM(C45:C48)</f>
        <v>1037.71</v>
      </c>
      <c r="D49" s="410">
        <f>SUM(D45:D48)</f>
        <v>97.15</v>
      </c>
      <c r="E49" s="410">
        <f>SUM(E45:E48)</f>
        <v>1134.8600000000001</v>
      </c>
    </row>
    <row r="50" spans="1:7" ht="15" customHeight="1" x14ac:dyDescent="0.25">
      <c r="C50" s="411"/>
      <c r="D50" s="411"/>
      <c r="E50" s="411"/>
    </row>
    <row r="51" spans="1:7" ht="15" customHeight="1" x14ac:dyDescent="0.3">
      <c r="A51" s="425" t="s">
        <v>888</v>
      </c>
      <c r="C51" s="412"/>
      <c r="D51" s="412"/>
      <c r="E51" s="412"/>
    </row>
    <row r="52" spans="1:7" ht="15" customHeight="1" x14ac:dyDescent="0.25">
      <c r="A52" s="426" t="s">
        <v>3</v>
      </c>
      <c r="B52" s="112" t="s">
        <v>4</v>
      </c>
      <c r="C52" s="412">
        <v>300</v>
      </c>
      <c r="D52" s="412"/>
      <c r="E52" s="412">
        <v>300</v>
      </c>
      <c r="F52" s="115" t="s">
        <v>5</v>
      </c>
    </row>
    <row r="53" spans="1:7" ht="15" customHeight="1" x14ac:dyDescent="0.25">
      <c r="A53" s="426" t="s">
        <v>3</v>
      </c>
      <c r="B53" s="112" t="s">
        <v>4</v>
      </c>
      <c r="C53" s="412">
        <v>196</v>
      </c>
      <c r="D53" s="412"/>
      <c r="E53" s="412">
        <v>196</v>
      </c>
      <c r="F53" s="115" t="s">
        <v>5</v>
      </c>
    </row>
    <row r="54" spans="1:7" ht="15" customHeight="1" x14ac:dyDescent="0.25">
      <c r="A54" s="426" t="s">
        <v>3</v>
      </c>
      <c r="B54" s="112" t="s">
        <v>4</v>
      </c>
      <c r="C54" s="412">
        <v>119</v>
      </c>
      <c r="D54" s="412"/>
      <c r="E54" s="412">
        <v>119</v>
      </c>
      <c r="F54" s="115" t="s">
        <v>5</v>
      </c>
    </row>
    <row r="55" spans="1:7" ht="15" customHeight="1" x14ac:dyDescent="0.25">
      <c r="A55" s="112" t="s">
        <v>21</v>
      </c>
      <c r="B55" s="112" t="s">
        <v>1434</v>
      </c>
      <c r="C55" s="412">
        <v>28.6</v>
      </c>
      <c r="D55" s="412">
        <v>5.72</v>
      </c>
      <c r="E55" s="412">
        <v>34.32</v>
      </c>
      <c r="F55" s="115" t="s">
        <v>5</v>
      </c>
    </row>
    <row r="56" spans="1:7" ht="15" customHeight="1" x14ac:dyDescent="0.25">
      <c r="A56" s="129"/>
      <c r="B56" s="127"/>
      <c r="C56" s="410">
        <f>SUM(C52:C55)</f>
        <v>643.6</v>
      </c>
      <c r="D56" s="410">
        <f>SUM(D52:D55)</f>
        <v>5.72</v>
      </c>
      <c r="E56" s="410">
        <f>SUM(E52:E55)</f>
        <v>649.32000000000005</v>
      </c>
    </row>
    <row r="57" spans="1:7" ht="15" customHeight="1" x14ac:dyDescent="0.25">
      <c r="A57" s="129"/>
      <c r="B57" s="127"/>
      <c r="C57" s="411"/>
      <c r="D57" s="411"/>
      <c r="E57" s="411"/>
    </row>
    <row r="58" spans="1:7" ht="15" customHeight="1" x14ac:dyDescent="0.3">
      <c r="A58" s="134" t="s">
        <v>890</v>
      </c>
      <c r="B58" s="127"/>
      <c r="C58" s="411"/>
      <c r="D58" s="411"/>
      <c r="E58" s="411"/>
    </row>
    <row r="59" spans="1:7" ht="15" customHeight="1" x14ac:dyDescent="0.25">
      <c r="A59" s="429" t="s">
        <v>1850</v>
      </c>
      <c r="B59" s="250" t="s">
        <v>1896</v>
      </c>
      <c r="C59" s="411">
        <v>390</v>
      </c>
      <c r="D59" s="411">
        <v>78</v>
      </c>
      <c r="E59" s="411">
        <v>468</v>
      </c>
      <c r="F59" s="115">
        <v>203551</v>
      </c>
    </row>
    <row r="60" spans="1:7" ht="15" customHeight="1" x14ac:dyDescent="0.25">
      <c r="A60" s="429" t="s">
        <v>1850</v>
      </c>
      <c r="B60" s="250" t="s">
        <v>1897</v>
      </c>
      <c r="C60" s="411">
        <v>110</v>
      </c>
      <c r="D60" s="411">
        <v>22</v>
      </c>
      <c r="E60" s="411">
        <v>132</v>
      </c>
      <c r="F60" s="115">
        <v>203551</v>
      </c>
    </row>
    <row r="61" spans="1:7" ht="15" customHeight="1" x14ac:dyDescent="0.25">
      <c r="A61" s="429" t="s">
        <v>1850</v>
      </c>
      <c r="B61" s="250" t="s">
        <v>1897</v>
      </c>
      <c r="C61" s="411">
        <v>260</v>
      </c>
      <c r="D61" s="411">
        <v>52</v>
      </c>
      <c r="E61" s="411">
        <v>312</v>
      </c>
      <c r="F61" s="115">
        <v>203551</v>
      </c>
    </row>
    <row r="62" spans="1:7" ht="15" customHeight="1" x14ac:dyDescent="0.25">
      <c r="A62" s="429" t="s">
        <v>1850</v>
      </c>
      <c r="B62" s="250" t="s">
        <v>1898</v>
      </c>
      <c r="C62" s="411">
        <v>930</v>
      </c>
      <c r="D62" s="411">
        <v>186</v>
      </c>
      <c r="E62" s="411">
        <v>1116</v>
      </c>
      <c r="F62" s="115">
        <v>203551</v>
      </c>
    </row>
    <row r="63" spans="1:7" ht="15" customHeight="1" x14ac:dyDescent="0.25">
      <c r="A63" s="129"/>
      <c r="B63" s="127"/>
      <c r="C63" s="410">
        <f>SUM(C59:C62)</f>
        <v>1690</v>
      </c>
      <c r="D63" s="410">
        <f>SUM(D59:D62)</f>
        <v>338</v>
      </c>
      <c r="E63" s="410">
        <f>SUM(E59:E62)</f>
        <v>2028</v>
      </c>
      <c r="G63" s="244"/>
    </row>
    <row r="64" spans="1:7" ht="15" customHeight="1" x14ac:dyDescent="0.25">
      <c r="A64" s="129"/>
      <c r="B64" s="127"/>
      <c r="C64" s="411"/>
      <c r="D64" s="411"/>
      <c r="E64" s="411"/>
      <c r="G64" s="244"/>
    </row>
    <row r="65" spans="1:7" ht="15" customHeight="1" x14ac:dyDescent="0.35">
      <c r="A65" s="427" t="s">
        <v>1374</v>
      </c>
      <c r="B65" s="284"/>
      <c r="C65" s="395"/>
      <c r="D65" s="395"/>
      <c r="E65" s="395"/>
      <c r="F65" s="266"/>
      <c r="G65" s="244"/>
    </row>
    <row r="66" spans="1:7" ht="15" customHeight="1" x14ac:dyDescent="0.25">
      <c r="A66" s="112" t="s">
        <v>1899</v>
      </c>
      <c r="B66" s="426" t="s">
        <v>1900</v>
      </c>
      <c r="C66" s="412">
        <v>97.28</v>
      </c>
      <c r="D66" s="412">
        <v>4.8600000000000003</v>
      </c>
      <c r="E66" s="412">
        <v>102.14</v>
      </c>
      <c r="F66" s="115">
        <v>203552</v>
      </c>
      <c r="G66" s="244"/>
    </row>
    <row r="67" spans="1:7" ht="15" customHeight="1" x14ac:dyDescent="0.25">
      <c r="A67" s="112" t="s">
        <v>1901</v>
      </c>
      <c r="B67" s="426" t="s">
        <v>394</v>
      </c>
      <c r="C67" s="412">
        <v>21.6</v>
      </c>
      <c r="D67" s="412"/>
      <c r="E67" s="412">
        <v>21.6</v>
      </c>
      <c r="F67" s="115">
        <v>203553</v>
      </c>
      <c r="G67" s="244"/>
    </row>
    <row r="68" spans="1:7" ht="15" customHeight="1" x14ac:dyDescent="0.25">
      <c r="A68" s="112" t="s">
        <v>1902</v>
      </c>
      <c r="B68" s="426" t="s">
        <v>1903</v>
      </c>
      <c r="C68" s="412">
        <v>142.5</v>
      </c>
      <c r="D68" s="412"/>
      <c r="E68" s="412">
        <v>142.5</v>
      </c>
      <c r="F68" s="115">
        <v>203554</v>
      </c>
      <c r="G68" s="244"/>
    </row>
    <row r="69" spans="1:7" ht="15" customHeight="1" x14ac:dyDescent="0.25">
      <c r="A69" s="112" t="s">
        <v>1904</v>
      </c>
      <c r="B69" s="426" t="s">
        <v>1905</v>
      </c>
      <c r="C69" s="412">
        <v>315</v>
      </c>
      <c r="D69" s="412"/>
      <c r="E69" s="412">
        <v>315</v>
      </c>
      <c r="F69" s="115" t="s">
        <v>52</v>
      </c>
      <c r="G69" s="244"/>
    </row>
    <row r="70" spans="1:7" ht="15" customHeight="1" x14ac:dyDescent="0.25">
      <c r="A70" s="112" t="s">
        <v>1906</v>
      </c>
      <c r="B70" s="426" t="s">
        <v>185</v>
      </c>
      <c r="C70" s="411">
        <v>50</v>
      </c>
      <c r="D70" s="411"/>
      <c r="E70" s="411">
        <v>50</v>
      </c>
      <c r="F70" s="115">
        <v>203555</v>
      </c>
      <c r="G70" s="244"/>
    </row>
    <row r="71" spans="1:7" ht="15" customHeight="1" x14ac:dyDescent="0.35">
      <c r="A71" s="427"/>
      <c r="B71" s="284"/>
      <c r="C71" s="410">
        <f>SUM(C66:C70)</f>
        <v>626.38</v>
      </c>
      <c r="D71" s="410">
        <f>SUM(D66:D70)</f>
        <v>4.8600000000000003</v>
      </c>
      <c r="E71" s="410">
        <f>SUM(E66:E70)</f>
        <v>631.24</v>
      </c>
      <c r="F71" s="266"/>
      <c r="G71" s="244"/>
    </row>
    <row r="72" spans="1:7" ht="15" customHeight="1" x14ac:dyDescent="0.35">
      <c r="A72" s="427"/>
      <c r="B72" s="284"/>
      <c r="C72" s="411"/>
      <c r="D72" s="411"/>
      <c r="E72" s="411"/>
      <c r="F72" s="266"/>
      <c r="G72" s="244"/>
    </row>
    <row r="73" spans="1:7" ht="15" customHeight="1" x14ac:dyDescent="0.35">
      <c r="A73" s="427" t="s">
        <v>1907</v>
      </c>
      <c r="B73" s="284"/>
      <c r="C73" s="395"/>
      <c r="D73" s="395"/>
      <c r="E73" s="395"/>
      <c r="F73" s="266"/>
      <c r="G73" s="244"/>
    </row>
    <row r="74" spans="1:7" ht="15" customHeight="1" x14ac:dyDescent="0.35">
      <c r="A74" s="112" t="s">
        <v>1908</v>
      </c>
      <c r="B74" s="426" t="s">
        <v>1909</v>
      </c>
      <c r="C74" s="412">
        <v>1098.5999999999999</v>
      </c>
      <c r="D74" s="412">
        <v>219.72</v>
      </c>
      <c r="E74" s="412">
        <v>1318.32</v>
      </c>
      <c r="F74" s="266">
        <v>203556</v>
      </c>
      <c r="G74" s="244"/>
    </row>
    <row r="75" spans="1:7" ht="15" customHeight="1" x14ac:dyDescent="0.35">
      <c r="A75" s="427"/>
      <c r="B75" s="284"/>
      <c r="C75" s="410">
        <f>SUM(C74:C74)</f>
        <v>1098.5999999999999</v>
      </c>
      <c r="D75" s="410">
        <f>SUM(D74:D74)</f>
        <v>219.72</v>
      </c>
      <c r="E75" s="410">
        <f>SUM(E74:E74)</f>
        <v>1318.32</v>
      </c>
      <c r="G75" s="244"/>
    </row>
    <row r="76" spans="1:7" ht="15" customHeight="1" x14ac:dyDescent="0.3">
      <c r="A76" s="425" t="s">
        <v>1709</v>
      </c>
      <c r="C76" s="130"/>
      <c r="D76" s="130"/>
      <c r="E76" s="130"/>
      <c r="G76" s="244"/>
    </row>
    <row r="77" spans="1:7" ht="15" customHeight="1" x14ac:dyDescent="0.25">
      <c r="A77" s="426"/>
      <c r="C77" s="130"/>
      <c r="D77" s="130"/>
      <c r="E77" s="130"/>
      <c r="G77" s="244"/>
    </row>
    <row r="78" spans="1:7" ht="15" customHeight="1" x14ac:dyDescent="0.25">
      <c r="A78" s="426"/>
      <c r="C78" s="121">
        <f>SUM(C77:C77)</f>
        <v>0</v>
      </c>
      <c r="D78" s="121">
        <f>SUM(D77:D77)</f>
        <v>0</v>
      </c>
      <c r="E78" s="121">
        <f>SUM(E77:E77)</f>
        <v>0</v>
      </c>
      <c r="G78" s="244"/>
    </row>
    <row r="79" spans="1:7" ht="15" customHeight="1" x14ac:dyDescent="0.3">
      <c r="A79" s="425"/>
      <c r="B79" s="128"/>
      <c r="C79" s="411"/>
      <c r="D79" s="411"/>
      <c r="E79" s="411"/>
    </row>
    <row r="80" spans="1:7" ht="15" customHeight="1" x14ac:dyDescent="0.3">
      <c r="A80" s="135" t="s">
        <v>1199</v>
      </c>
      <c r="B80" s="135"/>
      <c r="C80" s="412"/>
      <c r="D80" s="412"/>
      <c r="E80" s="412"/>
    </row>
    <row r="81" spans="1:9" ht="15" customHeight="1" x14ac:dyDescent="0.25">
      <c r="A81" s="112" t="s">
        <v>21</v>
      </c>
      <c r="B81" s="112" t="s">
        <v>1434</v>
      </c>
      <c r="C81" s="412">
        <v>28.6</v>
      </c>
      <c r="D81" s="412">
        <v>5.72</v>
      </c>
      <c r="E81" s="412">
        <v>34.32</v>
      </c>
      <c r="F81" s="126" t="s">
        <v>5</v>
      </c>
      <c r="G81" s="244"/>
      <c r="I81" s="249"/>
    </row>
    <row r="82" spans="1:9" ht="15" customHeight="1" x14ac:dyDescent="0.25">
      <c r="C82" s="410">
        <f>SUM(C81:C81)</f>
        <v>28.6</v>
      </c>
      <c r="D82" s="410">
        <f>SUM(D81:D81)</f>
        <v>5.72</v>
      </c>
      <c r="E82" s="410">
        <f>SUM(E81:E81)</f>
        <v>34.32</v>
      </c>
      <c r="G82" s="244"/>
      <c r="I82" s="249"/>
    </row>
    <row r="83" spans="1:9" ht="15" customHeight="1" x14ac:dyDescent="0.25">
      <c r="C83" s="112"/>
      <c r="D83" s="112"/>
      <c r="E83" s="112"/>
      <c r="F83" s="112"/>
      <c r="G83" s="112"/>
    </row>
    <row r="84" spans="1:9" ht="15" customHeight="1" x14ac:dyDescent="0.3">
      <c r="A84" s="425" t="s">
        <v>894</v>
      </c>
      <c r="C84" s="411"/>
      <c r="D84" s="411"/>
      <c r="E84" s="416"/>
      <c r="F84" s="112"/>
      <c r="G84" s="112"/>
    </row>
    <row r="85" spans="1:9" ht="15" customHeight="1" x14ac:dyDescent="0.25">
      <c r="A85" s="137" t="s">
        <v>90</v>
      </c>
      <c r="B85" s="138" t="s">
        <v>245</v>
      </c>
      <c r="C85" s="416">
        <v>14166.26</v>
      </c>
      <c r="D85" s="416"/>
      <c r="E85" s="416">
        <v>14166.26</v>
      </c>
      <c r="F85" s="112" t="s">
        <v>92</v>
      </c>
      <c r="G85" s="112"/>
    </row>
    <row r="86" spans="1:9" ht="15" customHeight="1" x14ac:dyDescent="0.25">
      <c r="A86" s="137" t="s">
        <v>93</v>
      </c>
      <c r="B86" s="138" t="s">
        <v>246</v>
      </c>
      <c r="C86" s="416">
        <v>3966.05</v>
      </c>
      <c r="D86" s="416"/>
      <c r="E86" s="417">
        <v>3966.05</v>
      </c>
      <c r="F86" s="112">
        <v>203557</v>
      </c>
      <c r="G86" s="112"/>
    </row>
    <row r="87" spans="1:9" ht="15" customHeight="1" x14ac:dyDescent="0.25">
      <c r="A87" s="137" t="s">
        <v>95</v>
      </c>
      <c r="B87" s="138" t="s">
        <v>247</v>
      </c>
      <c r="C87" s="416">
        <v>4728.3999999999996</v>
      </c>
      <c r="D87" s="416"/>
      <c r="E87" s="411">
        <v>4728.3999999999996</v>
      </c>
      <c r="F87" s="112">
        <v>203558</v>
      </c>
      <c r="G87" s="112"/>
    </row>
    <row r="88" spans="1:9" ht="15" customHeight="1" x14ac:dyDescent="0.25">
      <c r="C88" s="410">
        <f>SUM(C85:C87)</f>
        <v>22860.71</v>
      </c>
      <c r="D88" s="410">
        <v>0</v>
      </c>
      <c r="E88" s="410">
        <f>SUM(E85:E87)</f>
        <v>22860.71</v>
      </c>
      <c r="F88" s="112"/>
      <c r="G88" s="112"/>
    </row>
    <row r="89" spans="1:9" ht="15" customHeight="1" x14ac:dyDescent="0.25">
      <c r="C89" s="112"/>
      <c r="D89" s="112"/>
      <c r="E89" s="112"/>
      <c r="F89" s="112"/>
      <c r="G89" s="112"/>
    </row>
    <row r="90" spans="1:9" ht="15" customHeight="1" x14ac:dyDescent="0.25">
      <c r="B90" s="141" t="s">
        <v>75</v>
      </c>
      <c r="C90" s="410">
        <f>SUM(+C82+C8+C49+C31+C17+C38+C56+C42+C63+C88+C71+C75)</f>
        <v>33044.270000000004</v>
      </c>
      <c r="D90" s="410">
        <f>SUM(+D82+D8+D49+D31+D17+D38+D56+D42+D63+D88+D71+D75)</f>
        <v>1417.35</v>
      </c>
      <c r="E90" s="410">
        <f>SUM(+E82+E8+E49+E31+E17+E38+E56+E42+E63+E88+E71+E75)</f>
        <v>34461.619999999995</v>
      </c>
      <c r="G90" s="255"/>
    </row>
    <row r="91" spans="1:9" ht="15" customHeight="1" x14ac:dyDescent="0.25">
      <c r="B91" s="145"/>
      <c r="C91" s="411"/>
      <c r="D91" s="411"/>
      <c r="E91" s="411"/>
      <c r="G91" s="255"/>
    </row>
    <row r="92" spans="1:9" ht="15" customHeight="1" x14ac:dyDescent="0.25">
      <c r="A92" s="426"/>
      <c r="C92" s="120"/>
    </row>
    <row r="93" spans="1:9" ht="15" customHeight="1" x14ac:dyDescent="0.25">
      <c r="A93" s="256"/>
      <c r="B93" s="436"/>
      <c r="C93" s="120"/>
    </row>
    <row r="94" spans="1:9" ht="15" customHeight="1" x14ac:dyDescent="0.25">
      <c r="A94" s="143"/>
    </row>
    <row r="95" spans="1:9" ht="15" customHeight="1" x14ac:dyDescent="0.25"/>
    <row r="96" spans="1:9" ht="15" customHeight="1" x14ac:dyDescent="0.25"/>
    <row r="97" spans="1:9" ht="15" customHeight="1" x14ac:dyDescent="0.25"/>
    <row r="98" spans="1:9" ht="15" customHeight="1" x14ac:dyDescent="0.25"/>
    <row r="99" spans="1:9" ht="15" customHeight="1" x14ac:dyDescent="0.25"/>
    <row r="100" spans="1:9" ht="15" customHeight="1" x14ac:dyDescent="0.25"/>
    <row r="101" spans="1:9" ht="15" customHeight="1" x14ac:dyDescent="0.25"/>
    <row r="102" spans="1:9" ht="15" customHeight="1" x14ac:dyDescent="0.25"/>
    <row r="103" spans="1:9" ht="15" customHeight="1" x14ac:dyDescent="0.25"/>
    <row r="104" spans="1:9" ht="15" customHeight="1" x14ac:dyDescent="0.25"/>
    <row r="105" spans="1:9" ht="15" customHeight="1" x14ac:dyDescent="0.25"/>
    <row r="106" spans="1:9" ht="15" customHeight="1" x14ac:dyDescent="0.25">
      <c r="H106" s="137"/>
    </row>
    <row r="107" spans="1:9" ht="15" customHeight="1" x14ac:dyDescent="0.25">
      <c r="I107" s="137"/>
    </row>
    <row r="108" spans="1:9" ht="15" customHeight="1" x14ac:dyDescent="0.25">
      <c r="I108" s="137"/>
    </row>
    <row r="109" spans="1:9" s="137" customFormat="1" ht="15" customHeight="1" x14ac:dyDescent="0.25">
      <c r="A109" s="112"/>
      <c r="B109" s="112"/>
      <c r="C109" s="409"/>
      <c r="D109" s="409"/>
      <c r="E109" s="409"/>
      <c r="F109" s="115"/>
      <c r="G109" s="243"/>
      <c r="H109" s="112"/>
      <c r="I109" s="112"/>
    </row>
    <row r="110" spans="1:9" s="137" customFormat="1" x14ac:dyDescent="0.25">
      <c r="A110" s="112"/>
      <c r="B110" s="112"/>
      <c r="C110" s="409"/>
      <c r="D110" s="409"/>
      <c r="E110" s="409"/>
      <c r="F110" s="115"/>
      <c r="G110" s="243"/>
      <c r="H110" s="112"/>
      <c r="I110" s="112"/>
    </row>
    <row r="111" spans="1:9" s="137" customFormat="1" x14ac:dyDescent="0.25">
      <c r="A111" s="112"/>
      <c r="B111" s="112"/>
      <c r="C111" s="409"/>
      <c r="D111" s="409"/>
      <c r="E111" s="409"/>
      <c r="F111" s="115"/>
      <c r="G111" s="243"/>
      <c r="H111" s="112"/>
      <c r="I111" s="112"/>
    </row>
  </sheetData>
  <mergeCells count="1">
    <mergeCell ref="A1:F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9" workbookViewId="0">
      <selection activeCell="D80" sqref="D80"/>
    </sheetView>
  </sheetViews>
  <sheetFormatPr defaultColWidth="8.8984375" defaultRowHeight="13.85" x14ac:dyDescent="0.25"/>
  <cols>
    <col min="1" max="1" width="36.8984375" style="112" customWidth="1"/>
    <col min="2" max="2" width="40.8984375" style="112" customWidth="1"/>
    <col min="3" max="3" width="14" style="409" customWidth="1"/>
    <col min="4" max="4" width="10.59765625" style="409" customWidth="1"/>
    <col min="5" max="5" width="13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6.8984375" style="112" customWidth="1"/>
    <col min="258" max="258" width="40.8984375" style="112" customWidth="1"/>
    <col min="259" max="259" width="14" style="112" customWidth="1"/>
    <col min="260" max="260" width="10.59765625" style="112" customWidth="1"/>
    <col min="261" max="261" width="13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6.8984375" style="112" customWidth="1"/>
    <col min="514" max="514" width="40.8984375" style="112" customWidth="1"/>
    <col min="515" max="515" width="14" style="112" customWidth="1"/>
    <col min="516" max="516" width="10.59765625" style="112" customWidth="1"/>
    <col min="517" max="517" width="13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6.8984375" style="112" customWidth="1"/>
    <col min="770" max="770" width="40.8984375" style="112" customWidth="1"/>
    <col min="771" max="771" width="14" style="112" customWidth="1"/>
    <col min="772" max="772" width="10.59765625" style="112" customWidth="1"/>
    <col min="773" max="773" width="13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6.8984375" style="112" customWidth="1"/>
    <col min="1026" max="1026" width="40.8984375" style="112" customWidth="1"/>
    <col min="1027" max="1027" width="14" style="112" customWidth="1"/>
    <col min="1028" max="1028" width="10.59765625" style="112" customWidth="1"/>
    <col min="1029" max="1029" width="13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6.8984375" style="112" customWidth="1"/>
    <col min="1282" max="1282" width="40.8984375" style="112" customWidth="1"/>
    <col min="1283" max="1283" width="14" style="112" customWidth="1"/>
    <col min="1284" max="1284" width="10.59765625" style="112" customWidth="1"/>
    <col min="1285" max="1285" width="13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6.8984375" style="112" customWidth="1"/>
    <col min="1538" max="1538" width="40.8984375" style="112" customWidth="1"/>
    <col min="1539" max="1539" width="14" style="112" customWidth="1"/>
    <col min="1540" max="1540" width="10.59765625" style="112" customWidth="1"/>
    <col min="1541" max="1541" width="13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6.8984375" style="112" customWidth="1"/>
    <col min="1794" max="1794" width="40.8984375" style="112" customWidth="1"/>
    <col min="1795" max="1795" width="14" style="112" customWidth="1"/>
    <col min="1796" max="1796" width="10.59765625" style="112" customWidth="1"/>
    <col min="1797" max="1797" width="13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6.8984375" style="112" customWidth="1"/>
    <col min="2050" max="2050" width="40.8984375" style="112" customWidth="1"/>
    <col min="2051" max="2051" width="14" style="112" customWidth="1"/>
    <col min="2052" max="2052" width="10.59765625" style="112" customWidth="1"/>
    <col min="2053" max="2053" width="13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6.8984375" style="112" customWidth="1"/>
    <col min="2306" max="2306" width="40.8984375" style="112" customWidth="1"/>
    <col min="2307" max="2307" width="14" style="112" customWidth="1"/>
    <col min="2308" max="2308" width="10.59765625" style="112" customWidth="1"/>
    <col min="2309" max="2309" width="13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6.8984375" style="112" customWidth="1"/>
    <col min="2562" max="2562" width="40.8984375" style="112" customWidth="1"/>
    <col min="2563" max="2563" width="14" style="112" customWidth="1"/>
    <col min="2564" max="2564" width="10.59765625" style="112" customWidth="1"/>
    <col min="2565" max="2565" width="13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6.8984375" style="112" customWidth="1"/>
    <col min="2818" max="2818" width="40.8984375" style="112" customWidth="1"/>
    <col min="2819" max="2819" width="14" style="112" customWidth="1"/>
    <col min="2820" max="2820" width="10.59765625" style="112" customWidth="1"/>
    <col min="2821" max="2821" width="13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6.8984375" style="112" customWidth="1"/>
    <col min="3074" max="3074" width="40.8984375" style="112" customWidth="1"/>
    <col min="3075" max="3075" width="14" style="112" customWidth="1"/>
    <col min="3076" max="3076" width="10.59765625" style="112" customWidth="1"/>
    <col min="3077" max="3077" width="13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6.8984375" style="112" customWidth="1"/>
    <col min="3330" max="3330" width="40.8984375" style="112" customWidth="1"/>
    <col min="3331" max="3331" width="14" style="112" customWidth="1"/>
    <col min="3332" max="3332" width="10.59765625" style="112" customWidth="1"/>
    <col min="3333" max="3333" width="13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6.8984375" style="112" customWidth="1"/>
    <col min="3586" max="3586" width="40.8984375" style="112" customWidth="1"/>
    <col min="3587" max="3587" width="14" style="112" customWidth="1"/>
    <col min="3588" max="3588" width="10.59765625" style="112" customWidth="1"/>
    <col min="3589" max="3589" width="13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6.8984375" style="112" customWidth="1"/>
    <col min="3842" max="3842" width="40.8984375" style="112" customWidth="1"/>
    <col min="3843" max="3843" width="14" style="112" customWidth="1"/>
    <col min="3844" max="3844" width="10.59765625" style="112" customWidth="1"/>
    <col min="3845" max="3845" width="13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6.8984375" style="112" customWidth="1"/>
    <col min="4098" max="4098" width="40.8984375" style="112" customWidth="1"/>
    <col min="4099" max="4099" width="14" style="112" customWidth="1"/>
    <col min="4100" max="4100" width="10.59765625" style="112" customWidth="1"/>
    <col min="4101" max="4101" width="13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6.8984375" style="112" customWidth="1"/>
    <col min="4354" max="4354" width="40.8984375" style="112" customWidth="1"/>
    <col min="4355" max="4355" width="14" style="112" customWidth="1"/>
    <col min="4356" max="4356" width="10.59765625" style="112" customWidth="1"/>
    <col min="4357" max="4357" width="13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6.8984375" style="112" customWidth="1"/>
    <col min="4610" max="4610" width="40.8984375" style="112" customWidth="1"/>
    <col min="4611" max="4611" width="14" style="112" customWidth="1"/>
    <col min="4612" max="4612" width="10.59765625" style="112" customWidth="1"/>
    <col min="4613" max="4613" width="13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6.8984375" style="112" customWidth="1"/>
    <col min="4866" max="4866" width="40.8984375" style="112" customWidth="1"/>
    <col min="4867" max="4867" width="14" style="112" customWidth="1"/>
    <col min="4868" max="4868" width="10.59765625" style="112" customWidth="1"/>
    <col min="4869" max="4869" width="13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6.8984375" style="112" customWidth="1"/>
    <col min="5122" max="5122" width="40.8984375" style="112" customWidth="1"/>
    <col min="5123" max="5123" width="14" style="112" customWidth="1"/>
    <col min="5124" max="5124" width="10.59765625" style="112" customWidth="1"/>
    <col min="5125" max="5125" width="13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6.8984375" style="112" customWidth="1"/>
    <col min="5378" max="5378" width="40.8984375" style="112" customWidth="1"/>
    <col min="5379" max="5379" width="14" style="112" customWidth="1"/>
    <col min="5380" max="5380" width="10.59765625" style="112" customWidth="1"/>
    <col min="5381" max="5381" width="13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6.8984375" style="112" customWidth="1"/>
    <col min="5634" max="5634" width="40.8984375" style="112" customWidth="1"/>
    <col min="5635" max="5635" width="14" style="112" customWidth="1"/>
    <col min="5636" max="5636" width="10.59765625" style="112" customWidth="1"/>
    <col min="5637" max="5637" width="13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6.8984375" style="112" customWidth="1"/>
    <col min="5890" max="5890" width="40.8984375" style="112" customWidth="1"/>
    <col min="5891" max="5891" width="14" style="112" customWidth="1"/>
    <col min="5892" max="5892" width="10.59765625" style="112" customWidth="1"/>
    <col min="5893" max="5893" width="13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6.8984375" style="112" customWidth="1"/>
    <col min="6146" max="6146" width="40.8984375" style="112" customWidth="1"/>
    <col min="6147" max="6147" width="14" style="112" customWidth="1"/>
    <col min="6148" max="6148" width="10.59765625" style="112" customWidth="1"/>
    <col min="6149" max="6149" width="13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6.8984375" style="112" customWidth="1"/>
    <col min="6402" max="6402" width="40.8984375" style="112" customWidth="1"/>
    <col min="6403" max="6403" width="14" style="112" customWidth="1"/>
    <col min="6404" max="6404" width="10.59765625" style="112" customWidth="1"/>
    <col min="6405" max="6405" width="13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6.8984375" style="112" customWidth="1"/>
    <col min="6658" max="6658" width="40.8984375" style="112" customWidth="1"/>
    <col min="6659" max="6659" width="14" style="112" customWidth="1"/>
    <col min="6660" max="6660" width="10.59765625" style="112" customWidth="1"/>
    <col min="6661" max="6661" width="13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6.8984375" style="112" customWidth="1"/>
    <col min="6914" max="6914" width="40.8984375" style="112" customWidth="1"/>
    <col min="6915" max="6915" width="14" style="112" customWidth="1"/>
    <col min="6916" max="6916" width="10.59765625" style="112" customWidth="1"/>
    <col min="6917" max="6917" width="13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6.8984375" style="112" customWidth="1"/>
    <col min="7170" max="7170" width="40.8984375" style="112" customWidth="1"/>
    <col min="7171" max="7171" width="14" style="112" customWidth="1"/>
    <col min="7172" max="7172" width="10.59765625" style="112" customWidth="1"/>
    <col min="7173" max="7173" width="13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6.8984375" style="112" customWidth="1"/>
    <col min="7426" max="7426" width="40.8984375" style="112" customWidth="1"/>
    <col min="7427" max="7427" width="14" style="112" customWidth="1"/>
    <col min="7428" max="7428" width="10.59765625" style="112" customWidth="1"/>
    <col min="7429" max="7429" width="13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6.8984375" style="112" customWidth="1"/>
    <col min="7682" max="7682" width="40.8984375" style="112" customWidth="1"/>
    <col min="7683" max="7683" width="14" style="112" customWidth="1"/>
    <col min="7684" max="7684" width="10.59765625" style="112" customWidth="1"/>
    <col min="7685" max="7685" width="13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6.8984375" style="112" customWidth="1"/>
    <col min="7938" max="7938" width="40.8984375" style="112" customWidth="1"/>
    <col min="7939" max="7939" width="14" style="112" customWidth="1"/>
    <col min="7940" max="7940" width="10.59765625" style="112" customWidth="1"/>
    <col min="7941" max="7941" width="13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6.8984375" style="112" customWidth="1"/>
    <col min="8194" max="8194" width="40.8984375" style="112" customWidth="1"/>
    <col min="8195" max="8195" width="14" style="112" customWidth="1"/>
    <col min="8196" max="8196" width="10.59765625" style="112" customWidth="1"/>
    <col min="8197" max="8197" width="13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6.8984375" style="112" customWidth="1"/>
    <col min="8450" max="8450" width="40.8984375" style="112" customWidth="1"/>
    <col min="8451" max="8451" width="14" style="112" customWidth="1"/>
    <col min="8452" max="8452" width="10.59765625" style="112" customWidth="1"/>
    <col min="8453" max="8453" width="13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6.8984375" style="112" customWidth="1"/>
    <col min="8706" max="8706" width="40.8984375" style="112" customWidth="1"/>
    <col min="8707" max="8707" width="14" style="112" customWidth="1"/>
    <col min="8708" max="8708" width="10.59765625" style="112" customWidth="1"/>
    <col min="8709" max="8709" width="13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6.8984375" style="112" customWidth="1"/>
    <col min="8962" max="8962" width="40.8984375" style="112" customWidth="1"/>
    <col min="8963" max="8963" width="14" style="112" customWidth="1"/>
    <col min="8964" max="8964" width="10.59765625" style="112" customWidth="1"/>
    <col min="8965" max="8965" width="13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6.8984375" style="112" customWidth="1"/>
    <col min="9218" max="9218" width="40.8984375" style="112" customWidth="1"/>
    <col min="9219" max="9219" width="14" style="112" customWidth="1"/>
    <col min="9220" max="9220" width="10.59765625" style="112" customWidth="1"/>
    <col min="9221" max="9221" width="13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6.8984375" style="112" customWidth="1"/>
    <col min="9474" max="9474" width="40.8984375" style="112" customWidth="1"/>
    <col min="9475" max="9475" width="14" style="112" customWidth="1"/>
    <col min="9476" max="9476" width="10.59765625" style="112" customWidth="1"/>
    <col min="9477" max="9477" width="13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6.8984375" style="112" customWidth="1"/>
    <col min="9730" max="9730" width="40.8984375" style="112" customWidth="1"/>
    <col min="9731" max="9731" width="14" style="112" customWidth="1"/>
    <col min="9732" max="9732" width="10.59765625" style="112" customWidth="1"/>
    <col min="9733" max="9733" width="13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6.8984375" style="112" customWidth="1"/>
    <col min="9986" max="9986" width="40.8984375" style="112" customWidth="1"/>
    <col min="9987" max="9987" width="14" style="112" customWidth="1"/>
    <col min="9988" max="9988" width="10.59765625" style="112" customWidth="1"/>
    <col min="9989" max="9989" width="13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6.8984375" style="112" customWidth="1"/>
    <col min="10242" max="10242" width="40.8984375" style="112" customWidth="1"/>
    <col min="10243" max="10243" width="14" style="112" customWidth="1"/>
    <col min="10244" max="10244" width="10.59765625" style="112" customWidth="1"/>
    <col min="10245" max="10245" width="13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6.8984375" style="112" customWidth="1"/>
    <col min="10498" max="10498" width="40.8984375" style="112" customWidth="1"/>
    <col min="10499" max="10499" width="14" style="112" customWidth="1"/>
    <col min="10500" max="10500" width="10.59765625" style="112" customWidth="1"/>
    <col min="10501" max="10501" width="13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6.8984375" style="112" customWidth="1"/>
    <col min="10754" max="10754" width="40.8984375" style="112" customWidth="1"/>
    <col min="10755" max="10755" width="14" style="112" customWidth="1"/>
    <col min="10756" max="10756" width="10.59765625" style="112" customWidth="1"/>
    <col min="10757" max="10757" width="13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6.8984375" style="112" customWidth="1"/>
    <col min="11010" max="11010" width="40.8984375" style="112" customWidth="1"/>
    <col min="11011" max="11011" width="14" style="112" customWidth="1"/>
    <col min="11012" max="11012" width="10.59765625" style="112" customWidth="1"/>
    <col min="11013" max="11013" width="13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6.8984375" style="112" customWidth="1"/>
    <col min="11266" max="11266" width="40.8984375" style="112" customWidth="1"/>
    <col min="11267" max="11267" width="14" style="112" customWidth="1"/>
    <col min="11268" max="11268" width="10.59765625" style="112" customWidth="1"/>
    <col min="11269" max="11269" width="13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6.8984375" style="112" customWidth="1"/>
    <col min="11522" max="11522" width="40.8984375" style="112" customWidth="1"/>
    <col min="11523" max="11523" width="14" style="112" customWidth="1"/>
    <col min="11524" max="11524" width="10.59765625" style="112" customWidth="1"/>
    <col min="11525" max="11525" width="13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6.8984375" style="112" customWidth="1"/>
    <col min="11778" max="11778" width="40.8984375" style="112" customWidth="1"/>
    <col min="11779" max="11779" width="14" style="112" customWidth="1"/>
    <col min="11780" max="11780" width="10.59765625" style="112" customWidth="1"/>
    <col min="11781" max="11781" width="13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6.8984375" style="112" customWidth="1"/>
    <col min="12034" max="12034" width="40.8984375" style="112" customWidth="1"/>
    <col min="12035" max="12035" width="14" style="112" customWidth="1"/>
    <col min="12036" max="12036" width="10.59765625" style="112" customWidth="1"/>
    <col min="12037" max="12037" width="13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6.8984375" style="112" customWidth="1"/>
    <col min="12290" max="12290" width="40.8984375" style="112" customWidth="1"/>
    <col min="12291" max="12291" width="14" style="112" customWidth="1"/>
    <col min="12292" max="12292" width="10.59765625" style="112" customWidth="1"/>
    <col min="12293" max="12293" width="13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6.8984375" style="112" customWidth="1"/>
    <col min="12546" max="12546" width="40.8984375" style="112" customWidth="1"/>
    <col min="12547" max="12547" width="14" style="112" customWidth="1"/>
    <col min="12548" max="12548" width="10.59765625" style="112" customWidth="1"/>
    <col min="12549" max="12549" width="13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6.8984375" style="112" customWidth="1"/>
    <col min="12802" max="12802" width="40.8984375" style="112" customWidth="1"/>
    <col min="12803" max="12803" width="14" style="112" customWidth="1"/>
    <col min="12804" max="12804" width="10.59765625" style="112" customWidth="1"/>
    <col min="12805" max="12805" width="13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6.8984375" style="112" customWidth="1"/>
    <col min="13058" max="13058" width="40.8984375" style="112" customWidth="1"/>
    <col min="13059" max="13059" width="14" style="112" customWidth="1"/>
    <col min="13060" max="13060" width="10.59765625" style="112" customWidth="1"/>
    <col min="13061" max="13061" width="13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6.8984375" style="112" customWidth="1"/>
    <col min="13314" max="13314" width="40.8984375" style="112" customWidth="1"/>
    <col min="13315" max="13315" width="14" style="112" customWidth="1"/>
    <col min="13316" max="13316" width="10.59765625" style="112" customWidth="1"/>
    <col min="13317" max="13317" width="13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6.8984375" style="112" customWidth="1"/>
    <col min="13570" max="13570" width="40.8984375" style="112" customWidth="1"/>
    <col min="13571" max="13571" width="14" style="112" customWidth="1"/>
    <col min="13572" max="13572" width="10.59765625" style="112" customWidth="1"/>
    <col min="13573" max="13573" width="13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6.8984375" style="112" customWidth="1"/>
    <col min="13826" max="13826" width="40.8984375" style="112" customWidth="1"/>
    <col min="13827" max="13827" width="14" style="112" customWidth="1"/>
    <col min="13828" max="13828" width="10.59765625" style="112" customWidth="1"/>
    <col min="13829" max="13829" width="13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6.8984375" style="112" customWidth="1"/>
    <col min="14082" max="14082" width="40.8984375" style="112" customWidth="1"/>
    <col min="14083" max="14083" width="14" style="112" customWidth="1"/>
    <col min="14084" max="14084" width="10.59765625" style="112" customWidth="1"/>
    <col min="14085" max="14085" width="13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6.8984375" style="112" customWidth="1"/>
    <col min="14338" max="14338" width="40.8984375" style="112" customWidth="1"/>
    <col min="14339" max="14339" width="14" style="112" customWidth="1"/>
    <col min="14340" max="14340" width="10.59765625" style="112" customWidth="1"/>
    <col min="14341" max="14341" width="13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6.8984375" style="112" customWidth="1"/>
    <col min="14594" max="14594" width="40.8984375" style="112" customWidth="1"/>
    <col min="14595" max="14595" width="14" style="112" customWidth="1"/>
    <col min="14596" max="14596" width="10.59765625" style="112" customWidth="1"/>
    <col min="14597" max="14597" width="13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6.8984375" style="112" customWidth="1"/>
    <col min="14850" max="14850" width="40.8984375" style="112" customWidth="1"/>
    <col min="14851" max="14851" width="14" style="112" customWidth="1"/>
    <col min="14852" max="14852" width="10.59765625" style="112" customWidth="1"/>
    <col min="14853" max="14853" width="13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6.8984375" style="112" customWidth="1"/>
    <col min="15106" max="15106" width="40.8984375" style="112" customWidth="1"/>
    <col min="15107" max="15107" width="14" style="112" customWidth="1"/>
    <col min="15108" max="15108" width="10.59765625" style="112" customWidth="1"/>
    <col min="15109" max="15109" width="13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6.8984375" style="112" customWidth="1"/>
    <col min="15362" max="15362" width="40.8984375" style="112" customWidth="1"/>
    <col min="15363" max="15363" width="14" style="112" customWidth="1"/>
    <col min="15364" max="15364" width="10.59765625" style="112" customWidth="1"/>
    <col min="15365" max="15365" width="13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6.8984375" style="112" customWidth="1"/>
    <col min="15618" max="15618" width="40.8984375" style="112" customWidth="1"/>
    <col min="15619" max="15619" width="14" style="112" customWidth="1"/>
    <col min="15620" max="15620" width="10.59765625" style="112" customWidth="1"/>
    <col min="15621" max="15621" width="13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6.8984375" style="112" customWidth="1"/>
    <col min="15874" max="15874" width="40.8984375" style="112" customWidth="1"/>
    <col min="15875" max="15875" width="14" style="112" customWidth="1"/>
    <col min="15876" max="15876" width="10.59765625" style="112" customWidth="1"/>
    <col min="15877" max="15877" width="13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6.8984375" style="112" customWidth="1"/>
    <col min="16130" max="16130" width="40.8984375" style="112" customWidth="1"/>
    <col min="16131" max="16131" width="14" style="112" customWidth="1"/>
    <col min="16132" max="16132" width="10.59765625" style="112" customWidth="1"/>
    <col min="16133" max="16133" width="13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 t="s">
        <v>1910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112" t="s">
        <v>8</v>
      </c>
      <c r="B5" s="112" t="s">
        <v>1911</v>
      </c>
      <c r="C5" s="120">
        <v>18</v>
      </c>
      <c r="D5" s="120">
        <v>3.6</v>
      </c>
      <c r="E5" s="120">
        <v>21.6</v>
      </c>
      <c r="F5" s="115" t="s">
        <v>5</v>
      </c>
    </row>
    <row r="6" spans="1:8" ht="15" customHeight="1" x14ac:dyDescent="0.25">
      <c r="C6" s="410">
        <f>SUM(C5:C5)</f>
        <v>18</v>
      </c>
      <c r="D6" s="410">
        <f>SUM(D5:D5)</f>
        <v>3.6</v>
      </c>
      <c r="E6" s="410">
        <f>SUM(E5:E5)</f>
        <v>21.6</v>
      </c>
      <c r="H6" s="112" t="s">
        <v>10</v>
      </c>
    </row>
    <row r="7" spans="1:8" ht="15" customHeight="1" x14ac:dyDescent="0.25">
      <c r="C7" s="411"/>
      <c r="D7" s="411"/>
      <c r="E7" s="411"/>
    </row>
    <row r="8" spans="1:8" ht="15" customHeight="1" x14ac:dyDescent="0.3">
      <c r="A8" s="425" t="s">
        <v>874</v>
      </c>
      <c r="C8" s="412"/>
      <c r="D8" s="412"/>
      <c r="E8" s="412"/>
    </row>
    <row r="9" spans="1:8" ht="15" customHeight="1" x14ac:dyDescent="0.25">
      <c r="A9" s="426" t="s">
        <v>130</v>
      </c>
      <c r="B9" s="112" t="s">
        <v>131</v>
      </c>
      <c r="C9" s="120">
        <v>43.45</v>
      </c>
      <c r="D9" s="120">
        <v>8.69</v>
      </c>
      <c r="E9" s="120">
        <v>52.14</v>
      </c>
      <c r="F9" s="115">
        <v>203559</v>
      </c>
    </row>
    <row r="10" spans="1:8" ht="15" customHeight="1" x14ac:dyDescent="0.25">
      <c r="A10" s="112" t="s">
        <v>8</v>
      </c>
      <c r="B10" s="112" t="s">
        <v>1912</v>
      </c>
      <c r="C10" s="120">
        <v>64.75</v>
      </c>
      <c r="D10" s="120">
        <v>12.95</v>
      </c>
      <c r="E10" s="120">
        <v>77.7</v>
      </c>
      <c r="F10" s="115" t="s">
        <v>5</v>
      </c>
      <c r="G10" s="244"/>
    </row>
    <row r="11" spans="1:8" ht="15" customHeight="1" x14ac:dyDescent="0.25">
      <c r="A11" s="112" t="s">
        <v>1696</v>
      </c>
      <c r="B11" s="112" t="s">
        <v>1913</v>
      </c>
      <c r="C11" s="120">
        <v>490</v>
      </c>
      <c r="D11" s="120">
        <v>98</v>
      </c>
      <c r="E11" s="120">
        <v>588</v>
      </c>
      <c r="F11" s="124">
        <v>203560</v>
      </c>
    </row>
    <row r="12" spans="1:8" ht="15" customHeight="1" x14ac:dyDescent="0.25">
      <c r="C12" s="410">
        <f>SUM(C9:C11)</f>
        <v>598.20000000000005</v>
      </c>
      <c r="D12" s="410">
        <f>SUM(D9:D11)</f>
        <v>119.64</v>
      </c>
      <c r="E12" s="410">
        <f>SUM(E9:E11)</f>
        <v>717.84</v>
      </c>
    </row>
    <row r="13" spans="1:8" ht="15" customHeight="1" x14ac:dyDescent="0.25">
      <c r="C13" s="411"/>
      <c r="D13" s="411"/>
      <c r="E13" s="411"/>
    </row>
    <row r="14" spans="1:8" ht="15" customHeight="1" x14ac:dyDescent="0.3">
      <c r="A14" s="425" t="s">
        <v>876</v>
      </c>
      <c r="C14" s="412"/>
      <c r="D14" s="412"/>
      <c r="E14" s="412"/>
    </row>
    <row r="15" spans="1:8" ht="15" customHeight="1" x14ac:dyDescent="0.25">
      <c r="A15" s="426" t="s">
        <v>1914</v>
      </c>
      <c r="B15" s="112" t="s">
        <v>1915</v>
      </c>
      <c r="C15" s="412">
        <v>142.77000000000001</v>
      </c>
      <c r="D15" s="412">
        <v>28.55</v>
      </c>
      <c r="E15" s="412">
        <v>171.32</v>
      </c>
      <c r="F15" s="115" t="s">
        <v>5</v>
      </c>
    </row>
    <row r="16" spans="1:8" ht="15" customHeight="1" x14ac:dyDescent="0.25">
      <c r="A16" s="426" t="s">
        <v>406</v>
      </c>
      <c r="B16" s="112" t="s">
        <v>1916</v>
      </c>
      <c r="C16" s="120">
        <v>51.72</v>
      </c>
      <c r="D16" s="120">
        <v>2.59</v>
      </c>
      <c r="E16" s="120">
        <v>54.31</v>
      </c>
      <c r="F16" s="115">
        <v>203561</v>
      </c>
      <c r="G16" s="244"/>
    </row>
    <row r="17" spans="1:7" ht="15" customHeight="1" x14ac:dyDescent="0.25">
      <c r="A17" s="426" t="s">
        <v>82</v>
      </c>
      <c r="B17" s="112" t="s">
        <v>1917</v>
      </c>
      <c r="C17" s="120">
        <v>123.23</v>
      </c>
      <c r="D17" s="120">
        <v>6.16</v>
      </c>
      <c r="E17" s="120">
        <v>129.38999999999999</v>
      </c>
      <c r="F17" s="115">
        <v>203562</v>
      </c>
      <c r="G17" s="244"/>
    </row>
    <row r="18" spans="1:7" ht="15" customHeight="1" x14ac:dyDescent="0.25">
      <c r="A18" s="426" t="s">
        <v>130</v>
      </c>
      <c r="B18" s="112" t="s">
        <v>1918</v>
      </c>
      <c r="C18" s="120">
        <v>30.37</v>
      </c>
      <c r="D18" s="120">
        <v>6.07</v>
      </c>
      <c r="E18" s="120">
        <v>36.44</v>
      </c>
      <c r="F18" s="115">
        <v>203559</v>
      </c>
      <c r="G18" s="244"/>
    </row>
    <row r="19" spans="1:7" s="127" customFormat="1" ht="15" customHeight="1" x14ac:dyDescent="0.3">
      <c r="B19" s="128"/>
      <c r="C19" s="410">
        <f>SUM(C15:C18)</f>
        <v>348.09000000000003</v>
      </c>
      <c r="D19" s="410">
        <f>SUM(D15:D18)</f>
        <v>43.37</v>
      </c>
      <c r="E19" s="410">
        <f>SUM(E15:E18)</f>
        <v>391.46</v>
      </c>
      <c r="F19" s="126"/>
      <c r="G19" s="248"/>
    </row>
    <row r="20" spans="1:7" s="127" customFormat="1" ht="15" customHeight="1" x14ac:dyDescent="0.3">
      <c r="B20" s="128"/>
      <c r="C20" s="411"/>
      <c r="D20" s="411"/>
      <c r="E20" s="411"/>
      <c r="F20" s="126"/>
      <c r="G20" s="248"/>
    </row>
    <row r="21" spans="1:7" ht="15" customHeight="1" x14ac:dyDescent="0.3">
      <c r="A21" s="425" t="s">
        <v>887</v>
      </c>
      <c r="C21" s="412"/>
      <c r="D21" s="412"/>
      <c r="E21" s="412"/>
    </row>
    <row r="22" spans="1:7" ht="15" customHeight="1" x14ac:dyDescent="0.25">
      <c r="A22" s="426" t="s">
        <v>1858</v>
      </c>
      <c r="B22" s="112" t="s">
        <v>1919</v>
      </c>
      <c r="C22" s="412">
        <v>80</v>
      </c>
      <c r="D22" s="412">
        <v>16</v>
      </c>
      <c r="E22" s="412">
        <v>96</v>
      </c>
      <c r="F22" s="115">
        <v>203563</v>
      </c>
    </row>
    <row r="23" spans="1:7" ht="15" customHeight="1" x14ac:dyDescent="0.25">
      <c r="A23" s="426" t="s">
        <v>406</v>
      </c>
      <c r="B23" s="112" t="s">
        <v>1916</v>
      </c>
      <c r="C23" s="120">
        <v>96.79</v>
      </c>
      <c r="D23" s="120">
        <v>4.84</v>
      </c>
      <c r="E23" s="120">
        <v>101.63</v>
      </c>
      <c r="F23" s="133">
        <v>203561</v>
      </c>
      <c r="G23" s="244"/>
    </row>
    <row r="24" spans="1:7" ht="15" customHeight="1" x14ac:dyDescent="0.25">
      <c r="A24" s="426" t="s">
        <v>40</v>
      </c>
      <c r="B24" s="426" t="s">
        <v>1920</v>
      </c>
      <c r="C24" s="120">
        <v>520</v>
      </c>
      <c r="D24" s="120">
        <v>104</v>
      </c>
      <c r="E24" s="120">
        <v>624</v>
      </c>
      <c r="F24" s="133">
        <v>203458</v>
      </c>
      <c r="G24" s="244"/>
    </row>
    <row r="25" spans="1:7" ht="15" customHeight="1" x14ac:dyDescent="0.25">
      <c r="A25" s="426" t="s">
        <v>82</v>
      </c>
      <c r="B25" s="426" t="s">
        <v>1921</v>
      </c>
      <c r="C25" s="120">
        <v>46.74</v>
      </c>
      <c r="D25" s="120">
        <v>2.34</v>
      </c>
      <c r="E25" s="120">
        <v>49.08</v>
      </c>
      <c r="F25" s="133">
        <v>203562</v>
      </c>
      <c r="G25" s="244"/>
    </row>
    <row r="26" spans="1:7" ht="15" customHeight="1" x14ac:dyDescent="0.25">
      <c r="A26" s="426" t="s">
        <v>835</v>
      </c>
      <c r="B26" s="112" t="s">
        <v>1922</v>
      </c>
      <c r="C26" s="120">
        <v>180</v>
      </c>
      <c r="D26" s="120">
        <v>36</v>
      </c>
      <c r="E26" s="120">
        <v>216</v>
      </c>
      <c r="F26" s="133">
        <v>203549</v>
      </c>
      <c r="G26" s="414"/>
    </row>
    <row r="27" spans="1:7" ht="15" customHeight="1" x14ac:dyDescent="0.25">
      <c r="A27" s="129"/>
      <c r="B27" s="127"/>
      <c r="C27" s="410">
        <f>SUM(C22:C26)</f>
        <v>923.53</v>
      </c>
      <c r="D27" s="410">
        <f>SUM(D22:D26)</f>
        <v>163.18</v>
      </c>
      <c r="E27" s="410">
        <f>SUM(E22:E26)</f>
        <v>1086.71</v>
      </c>
    </row>
    <row r="28" spans="1:7" ht="15" customHeight="1" x14ac:dyDescent="0.25">
      <c r="A28" s="129"/>
      <c r="B28" s="127"/>
      <c r="C28" s="411"/>
      <c r="D28" s="411"/>
      <c r="E28" s="411"/>
    </row>
    <row r="29" spans="1:7" ht="15" customHeight="1" x14ac:dyDescent="0.3">
      <c r="A29" s="425" t="s">
        <v>1175</v>
      </c>
      <c r="C29" s="411"/>
      <c r="D29" s="411"/>
      <c r="E29" s="411"/>
    </row>
    <row r="30" spans="1:7" ht="15" customHeight="1" x14ac:dyDescent="0.25">
      <c r="A30" s="426" t="s">
        <v>82</v>
      </c>
      <c r="B30" s="112" t="s">
        <v>1923</v>
      </c>
      <c r="C30" s="411">
        <v>32.4</v>
      </c>
      <c r="D30" s="411">
        <v>1.62</v>
      </c>
      <c r="E30" s="411">
        <v>34.020000000000003</v>
      </c>
      <c r="F30" s="115">
        <v>203562</v>
      </c>
    </row>
    <row r="31" spans="1:7" ht="15" customHeight="1" x14ac:dyDescent="0.25">
      <c r="C31" s="410">
        <f>SUM(C30:C30)</f>
        <v>32.4</v>
      </c>
      <c r="D31" s="410">
        <f>SUM(D30:D30)</f>
        <v>1.62</v>
      </c>
      <c r="E31" s="410">
        <f>SUM(E30:E30)</f>
        <v>34.020000000000003</v>
      </c>
    </row>
    <row r="32" spans="1:7" ht="15" customHeight="1" x14ac:dyDescent="0.25"/>
    <row r="33" spans="1:7" ht="15" customHeight="1" x14ac:dyDescent="0.3">
      <c r="A33" s="425" t="s">
        <v>1183</v>
      </c>
      <c r="B33" s="426"/>
      <c r="C33" s="412"/>
      <c r="D33" s="412"/>
      <c r="E33" s="412"/>
    </row>
    <row r="34" spans="1:7" ht="15" customHeight="1" x14ac:dyDescent="0.25">
      <c r="A34" s="426"/>
      <c r="C34" s="120"/>
      <c r="D34" s="120"/>
      <c r="E34" s="120"/>
      <c r="G34" s="244"/>
    </row>
    <row r="35" spans="1:7" ht="15" customHeight="1" x14ac:dyDescent="0.25">
      <c r="C35" s="410">
        <f>SUM(C34:C34)</f>
        <v>0</v>
      </c>
      <c r="D35" s="410">
        <f>SUM(D34:D34)</f>
        <v>0</v>
      </c>
      <c r="E35" s="410">
        <f>SUM(E34:E34)</f>
        <v>0</v>
      </c>
    </row>
    <row r="36" spans="1:7" ht="15" customHeight="1" x14ac:dyDescent="0.25">
      <c r="C36" s="411"/>
      <c r="D36" s="411"/>
      <c r="E36" s="411"/>
    </row>
    <row r="37" spans="1:7" ht="15" customHeight="1" x14ac:dyDescent="0.3">
      <c r="A37" s="425" t="s">
        <v>888</v>
      </c>
      <c r="C37" s="412"/>
      <c r="D37" s="412"/>
      <c r="E37" s="412"/>
    </row>
    <row r="38" spans="1:7" ht="15" customHeight="1" x14ac:dyDescent="0.25">
      <c r="A38" s="426" t="s">
        <v>1845</v>
      </c>
      <c r="B38" s="112" t="s">
        <v>1924</v>
      </c>
      <c r="C38" s="412">
        <v>443.82</v>
      </c>
      <c r="D38" s="412">
        <v>88.76</v>
      </c>
      <c r="E38" s="412">
        <v>532.58000000000004</v>
      </c>
      <c r="F38" s="115" t="s">
        <v>5</v>
      </c>
    </row>
    <row r="39" spans="1:7" ht="15" customHeight="1" x14ac:dyDescent="0.25">
      <c r="A39" s="112" t="s">
        <v>8</v>
      </c>
      <c r="B39" s="253" t="s">
        <v>1387</v>
      </c>
      <c r="C39" s="412">
        <v>30.49</v>
      </c>
      <c r="D39" s="412">
        <v>6.1</v>
      </c>
      <c r="E39" s="412">
        <v>36.590000000000003</v>
      </c>
      <c r="F39" s="115" t="s">
        <v>5</v>
      </c>
    </row>
    <row r="40" spans="1:7" ht="15" customHeight="1" x14ac:dyDescent="0.25">
      <c r="A40" s="112" t="s">
        <v>133</v>
      </c>
      <c r="B40" s="253" t="s">
        <v>1925</v>
      </c>
      <c r="C40" s="412">
        <v>3950</v>
      </c>
      <c r="D40" s="412">
        <v>790</v>
      </c>
      <c r="E40" s="412">
        <v>4740</v>
      </c>
      <c r="F40" s="115">
        <v>203564</v>
      </c>
    </row>
    <row r="41" spans="1:7" ht="15" customHeight="1" x14ac:dyDescent="0.25">
      <c r="A41" s="112" t="s">
        <v>1696</v>
      </c>
      <c r="B41" s="253" t="s">
        <v>1926</v>
      </c>
      <c r="C41" s="412">
        <v>285</v>
      </c>
      <c r="D41" s="412">
        <v>57</v>
      </c>
      <c r="E41" s="412">
        <v>342</v>
      </c>
      <c r="F41" s="115">
        <v>203560</v>
      </c>
    </row>
    <row r="42" spans="1:7" ht="15" customHeight="1" x14ac:dyDescent="0.25">
      <c r="A42" s="426" t="s">
        <v>82</v>
      </c>
      <c r="B42" s="112" t="s">
        <v>1927</v>
      </c>
      <c r="C42" s="412">
        <v>17.760000000000002</v>
      </c>
      <c r="D42" s="412">
        <v>0.89</v>
      </c>
      <c r="E42" s="412">
        <v>18.649999999999999</v>
      </c>
      <c r="F42" s="115">
        <v>203562</v>
      </c>
    </row>
    <row r="43" spans="1:7" ht="15" customHeight="1" x14ac:dyDescent="0.25">
      <c r="A43" s="112" t="s">
        <v>82</v>
      </c>
      <c r="B43" s="112" t="s">
        <v>1928</v>
      </c>
      <c r="C43" s="412">
        <v>21.04</v>
      </c>
      <c r="D43" s="412">
        <v>1.05</v>
      </c>
      <c r="E43" s="412">
        <v>22.09</v>
      </c>
      <c r="F43" s="115">
        <v>203562</v>
      </c>
    </row>
    <row r="44" spans="1:7" ht="15" customHeight="1" x14ac:dyDescent="0.25">
      <c r="A44" s="129"/>
      <c r="B44" s="127"/>
      <c r="C44" s="410">
        <f>SUM(C38:C43)</f>
        <v>4748.1100000000006</v>
      </c>
      <c r="D44" s="410">
        <f>SUM(D38:D43)</f>
        <v>943.8</v>
      </c>
      <c r="E44" s="410">
        <f>SUM(E38:E43)</f>
        <v>5691.91</v>
      </c>
    </row>
    <row r="45" spans="1:7" ht="15" customHeight="1" x14ac:dyDescent="0.25">
      <c r="A45" s="129"/>
      <c r="B45" s="127"/>
      <c r="C45" s="411"/>
      <c r="D45" s="411"/>
      <c r="E45" s="411"/>
    </row>
    <row r="46" spans="1:7" ht="15" customHeight="1" x14ac:dyDescent="0.3">
      <c r="A46" s="134" t="s">
        <v>890</v>
      </c>
      <c r="B46" s="127"/>
      <c r="C46" s="411"/>
      <c r="D46" s="411"/>
      <c r="E46" s="411"/>
    </row>
    <row r="47" spans="1:7" ht="15" customHeight="1" x14ac:dyDescent="0.25">
      <c r="A47" s="429" t="s">
        <v>1850</v>
      </c>
      <c r="B47" s="250" t="s">
        <v>1929</v>
      </c>
      <c r="C47" s="411">
        <v>313.33</v>
      </c>
      <c r="D47" s="411">
        <v>62.67</v>
      </c>
      <c r="E47" s="411">
        <v>376</v>
      </c>
      <c r="F47" s="115">
        <v>203551</v>
      </c>
    </row>
    <row r="48" spans="1:7" ht="15" customHeight="1" x14ac:dyDescent="0.25">
      <c r="A48" s="429" t="s">
        <v>1850</v>
      </c>
      <c r="B48" s="250" t="s">
        <v>1930</v>
      </c>
      <c r="C48" s="411">
        <v>1140</v>
      </c>
      <c r="D48" s="411">
        <v>228</v>
      </c>
      <c r="E48" s="411">
        <v>1368</v>
      </c>
      <c r="F48" s="115">
        <v>203551</v>
      </c>
    </row>
    <row r="49" spans="1:7" ht="15" customHeight="1" x14ac:dyDescent="0.25">
      <c r="A49" s="429" t="s">
        <v>1850</v>
      </c>
      <c r="B49" s="250" t="s">
        <v>1931</v>
      </c>
      <c r="C49" s="411">
        <v>670</v>
      </c>
      <c r="D49" s="411">
        <v>134</v>
      </c>
      <c r="E49" s="411">
        <v>804</v>
      </c>
      <c r="F49" s="115">
        <v>203551</v>
      </c>
    </row>
    <row r="50" spans="1:7" ht="15" customHeight="1" x14ac:dyDescent="0.25">
      <c r="A50" s="429" t="s">
        <v>1850</v>
      </c>
      <c r="B50" s="250" t="s">
        <v>1932</v>
      </c>
      <c r="C50" s="411">
        <v>410</v>
      </c>
      <c r="D50" s="411">
        <v>82</v>
      </c>
      <c r="E50" s="411">
        <v>492</v>
      </c>
      <c r="F50" s="115">
        <v>203551</v>
      </c>
    </row>
    <row r="51" spans="1:7" ht="15" customHeight="1" x14ac:dyDescent="0.25">
      <c r="A51" s="129"/>
      <c r="B51" s="127"/>
      <c r="C51" s="410">
        <f>SUM(C47:C50)</f>
        <v>2533.33</v>
      </c>
      <c r="D51" s="410">
        <f>SUM(D47:D50)</f>
        <v>506.67</v>
      </c>
      <c r="E51" s="410">
        <f>SUM(E47:E50)</f>
        <v>3040</v>
      </c>
      <c r="G51" s="244"/>
    </row>
    <row r="52" spans="1:7" ht="15" customHeight="1" x14ac:dyDescent="0.25">
      <c r="A52" s="129"/>
      <c r="B52" s="127"/>
      <c r="C52" s="411"/>
      <c r="D52" s="411"/>
      <c r="E52" s="411"/>
      <c r="G52" s="244"/>
    </row>
    <row r="53" spans="1:7" ht="15" customHeight="1" x14ac:dyDescent="0.35">
      <c r="A53" s="427" t="s">
        <v>1374</v>
      </c>
      <c r="B53" s="284"/>
      <c r="C53" s="395"/>
      <c r="D53" s="395"/>
      <c r="E53" s="395"/>
      <c r="F53" s="266"/>
      <c r="G53" s="244"/>
    </row>
    <row r="54" spans="1:7" ht="15" customHeight="1" x14ac:dyDescent="0.25">
      <c r="A54" s="112" t="s">
        <v>1933</v>
      </c>
      <c r="B54" s="426" t="s">
        <v>1934</v>
      </c>
      <c r="C54" s="412">
        <v>157</v>
      </c>
      <c r="D54" s="412">
        <v>0</v>
      </c>
      <c r="E54" s="412">
        <v>157</v>
      </c>
      <c r="F54" s="115">
        <v>203565</v>
      </c>
      <c r="G54" s="244"/>
    </row>
    <row r="55" spans="1:7" ht="15" customHeight="1" x14ac:dyDescent="0.35">
      <c r="A55" s="427"/>
      <c r="B55" s="284"/>
      <c r="C55" s="410">
        <f>SUM(C54:C54)</f>
        <v>157</v>
      </c>
      <c r="D55" s="410">
        <f>SUM(D54:D54)</f>
        <v>0</v>
      </c>
      <c r="E55" s="410">
        <f>SUM(E54:E54)</f>
        <v>157</v>
      </c>
      <c r="F55" s="266"/>
      <c r="G55" s="244"/>
    </row>
    <row r="56" spans="1:7" ht="15" customHeight="1" x14ac:dyDescent="0.35">
      <c r="A56" s="427"/>
      <c r="B56" s="284"/>
      <c r="C56" s="411"/>
      <c r="D56" s="411"/>
      <c r="E56" s="411"/>
      <c r="F56" s="266"/>
      <c r="G56" s="244"/>
    </row>
    <row r="57" spans="1:7" ht="15" customHeight="1" x14ac:dyDescent="0.35">
      <c r="A57" s="427" t="s">
        <v>1907</v>
      </c>
      <c r="B57" s="284"/>
      <c r="C57" s="395"/>
      <c r="D57" s="395"/>
      <c r="E57" s="395"/>
      <c r="F57" s="266"/>
      <c r="G57" s="244"/>
    </row>
    <row r="58" spans="1:7" ht="15" customHeight="1" x14ac:dyDescent="0.35">
      <c r="B58" s="426"/>
      <c r="C58" s="412"/>
      <c r="D58" s="412"/>
      <c r="E58" s="412"/>
      <c r="F58" s="266"/>
      <c r="G58" s="244"/>
    </row>
    <row r="59" spans="1:7" ht="15" customHeight="1" x14ac:dyDescent="0.35">
      <c r="A59" s="427"/>
      <c r="B59" s="284"/>
      <c r="C59" s="410">
        <f>SUM(C58:C58)</f>
        <v>0</v>
      </c>
      <c r="D59" s="410">
        <f>SUM(D58:D58)</f>
        <v>0</v>
      </c>
      <c r="E59" s="410">
        <f>SUM(E58:E58)</f>
        <v>0</v>
      </c>
      <c r="G59" s="244"/>
    </row>
    <row r="60" spans="1:7" ht="15" customHeight="1" x14ac:dyDescent="0.3">
      <c r="A60" s="425" t="s">
        <v>1709</v>
      </c>
      <c r="C60" s="130"/>
      <c r="D60" s="130"/>
      <c r="E60" s="130"/>
      <c r="G60" s="244"/>
    </row>
    <row r="61" spans="1:7" ht="15" customHeight="1" x14ac:dyDescent="0.25">
      <c r="A61" s="426" t="s">
        <v>82</v>
      </c>
      <c r="B61" s="112" t="s">
        <v>1935</v>
      </c>
      <c r="C61" s="130">
        <v>14.84</v>
      </c>
      <c r="D61" s="130">
        <v>0.74</v>
      </c>
      <c r="E61" s="130">
        <v>15.58</v>
      </c>
      <c r="F61" s="115">
        <v>203562</v>
      </c>
      <c r="G61" s="244"/>
    </row>
    <row r="62" spans="1:7" ht="15" customHeight="1" x14ac:dyDescent="0.25">
      <c r="A62" s="426"/>
      <c r="C62" s="121">
        <f>SUM(C61:C61)</f>
        <v>14.84</v>
      </c>
      <c r="D62" s="121">
        <f>SUM(D61:D61)</f>
        <v>0.74</v>
      </c>
      <c r="E62" s="121">
        <f>SUM(E61:E61)</f>
        <v>15.58</v>
      </c>
      <c r="G62" s="244"/>
    </row>
    <row r="63" spans="1:7" ht="15" customHeight="1" x14ac:dyDescent="0.3">
      <c r="A63" s="425"/>
      <c r="B63" s="128"/>
      <c r="C63" s="411"/>
      <c r="D63" s="411"/>
      <c r="E63" s="411"/>
    </row>
    <row r="64" spans="1:7" ht="15" customHeight="1" x14ac:dyDescent="0.3">
      <c r="A64" s="135" t="s">
        <v>1199</v>
      </c>
      <c r="B64" s="135"/>
      <c r="C64" s="412"/>
      <c r="D64" s="412"/>
      <c r="E64" s="412"/>
    </row>
    <row r="65" spans="1:9" ht="15" customHeight="1" x14ac:dyDescent="0.25">
      <c r="A65" s="112" t="s">
        <v>8</v>
      </c>
      <c r="B65" s="253" t="s">
        <v>1387</v>
      </c>
      <c r="C65" s="412">
        <v>25.98</v>
      </c>
      <c r="D65" s="412">
        <v>5.19</v>
      </c>
      <c r="E65" s="412">
        <v>31.17</v>
      </c>
      <c r="F65" s="126" t="s">
        <v>5</v>
      </c>
      <c r="G65" s="244"/>
      <c r="I65" s="249"/>
    </row>
    <row r="66" spans="1:9" ht="15" customHeight="1" x14ac:dyDescent="0.25">
      <c r="C66" s="410">
        <f>SUM(C65:C65)</f>
        <v>25.98</v>
      </c>
      <c r="D66" s="410">
        <f>SUM(D65:D65)</f>
        <v>5.19</v>
      </c>
      <c r="E66" s="410">
        <f>SUM(E65:E65)</f>
        <v>31.17</v>
      </c>
      <c r="G66" s="244"/>
      <c r="I66" s="249"/>
    </row>
    <row r="67" spans="1:9" ht="15" customHeight="1" x14ac:dyDescent="0.25">
      <c r="C67" s="112"/>
      <c r="D67" s="112"/>
      <c r="E67" s="112"/>
      <c r="F67" s="112"/>
      <c r="G67" s="112"/>
    </row>
    <row r="68" spans="1:9" ht="15" customHeight="1" x14ac:dyDescent="0.25">
      <c r="C68" s="112"/>
      <c r="D68" s="112"/>
      <c r="E68" s="112"/>
      <c r="F68" s="112"/>
      <c r="G68" s="112"/>
    </row>
    <row r="69" spans="1:9" ht="15" customHeight="1" x14ac:dyDescent="0.25">
      <c r="B69" s="141" t="s">
        <v>75</v>
      </c>
      <c r="C69" s="410">
        <f>SUM(+C66+C6+C35+C19+C12+C27+C44+C31+C51+C55+C62)</f>
        <v>9399.48</v>
      </c>
      <c r="D69" s="410">
        <f>SUM(+D66+D6+D35+D19+D12+D27+D44+D31+D51+D55+D62)</f>
        <v>1787.81</v>
      </c>
      <c r="E69" s="410">
        <f>SUM(+E66+E6+E35+E19+E12+E27+E44+E31+E51+E55+E62)</f>
        <v>11187.289999999999</v>
      </c>
      <c r="G69" s="255"/>
    </row>
    <row r="70" spans="1:9" ht="15" customHeight="1" x14ac:dyDescent="0.25">
      <c r="B70" s="145"/>
      <c r="C70" s="411"/>
      <c r="D70" s="411"/>
      <c r="E70" s="411"/>
      <c r="G70" s="255"/>
    </row>
    <row r="71" spans="1:9" ht="15" customHeight="1" x14ac:dyDescent="0.25">
      <c r="A71" s="437"/>
      <c r="C71" s="411"/>
      <c r="D71" s="411"/>
      <c r="E71" s="411"/>
      <c r="G71" s="255"/>
    </row>
    <row r="72" spans="1:9" ht="15" customHeight="1" x14ac:dyDescent="0.25">
      <c r="A72" s="438"/>
      <c r="B72" s="436"/>
      <c r="C72" s="411"/>
      <c r="D72" s="411"/>
      <c r="E72" s="411"/>
      <c r="G72" s="255"/>
    </row>
    <row r="73" spans="1:9" ht="15" customHeight="1" x14ac:dyDescent="0.25">
      <c r="A73" s="438"/>
      <c r="B73" s="436"/>
      <c r="C73" s="411"/>
      <c r="D73" s="411"/>
      <c r="E73" s="411"/>
      <c r="G73" s="255"/>
    </row>
    <row r="74" spans="1:9" ht="15" customHeight="1" x14ac:dyDescent="0.25">
      <c r="A74" s="438"/>
      <c r="B74" s="436"/>
      <c r="C74" s="411"/>
      <c r="D74" s="411"/>
      <c r="E74" s="411"/>
      <c r="G74" s="255"/>
    </row>
    <row r="75" spans="1:9" ht="15" customHeight="1" x14ac:dyDescent="0.25">
      <c r="A75" s="438"/>
      <c r="B75" s="436"/>
      <c r="C75" s="120"/>
    </row>
    <row r="76" spans="1:9" ht="15" customHeight="1" x14ac:dyDescent="0.25">
      <c r="A76" s="438"/>
      <c r="B76" s="436"/>
      <c r="C76" s="120"/>
    </row>
    <row r="77" spans="1:9" ht="15" customHeight="1" x14ac:dyDescent="0.25">
      <c r="A77" s="143"/>
    </row>
    <row r="78" spans="1:9" ht="15" customHeight="1" x14ac:dyDescent="0.25"/>
    <row r="79" spans="1:9" ht="15" customHeight="1" x14ac:dyDescent="0.25"/>
    <row r="80" spans="1:9" ht="15" customHeight="1" x14ac:dyDescent="0.25"/>
    <row r="81" spans="1:9" ht="15" customHeight="1" x14ac:dyDescent="0.25"/>
    <row r="82" spans="1:9" ht="15" customHeight="1" x14ac:dyDescent="0.25"/>
    <row r="83" spans="1:9" ht="15" customHeight="1" x14ac:dyDescent="0.25"/>
    <row r="84" spans="1:9" ht="15" customHeight="1" x14ac:dyDescent="0.25"/>
    <row r="85" spans="1:9" ht="15" customHeight="1" x14ac:dyDescent="0.25"/>
    <row r="86" spans="1:9" ht="15" customHeight="1" x14ac:dyDescent="0.25"/>
    <row r="87" spans="1:9" ht="15" customHeight="1" x14ac:dyDescent="0.25"/>
    <row r="88" spans="1:9" ht="15" customHeight="1" x14ac:dyDescent="0.25"/>
    <row r="89" spans="1:9" ht="15" customHeight="1" x14ac:dyDescent="0.25">
      <c r="H89" s="137"/>
    </row>
    <row r="90" spans="1:9" ht="15" customHeight="1" x14ac:dyDescent="0.25">
      <c r="I90" s="137"/>
    </row>
    <row r="91" spans="1:9" ht="15" customHeight="1" x14ac:dyDescent="0.25">
      <c r="I91" s="137"/>
    </row>
    <row r="92" spans="1:9" s="137" customFormat="1" ht="15" customHeight="1" x14ac:dyDescent="0.25">
      <c r="A92" s="112"/>
      <c r="B92" s="112"/>
      <c r="C92" s="409"/>
      <c r="D92" s="409"/>
      <c r="E92" s="409"/>
      <c r="F92" s="115"/>
      <c r="G92" s="243"/>
      <c r="H92" s="112"/>
      <c r="I92" s="112"/>
    </row>
    <row r="93" spans="1:9" s="137" customFormat="1" x14ac:dyDescent="0.25">
      <c r="A93" s="112"/>
      <c r="B93" s="112"/>
      <c r="C93" s="409"/>
      <c r="D93" s="409"/>
      <c r="E93" s="409"/>
      <c r="F93" s="115"/>
      <c r="G93" s="243"/>
      <c r="H93" s="112"/>
      <c r="I93" s="112"/>
    </row>
    <row r="94" spans="1:9" s="137" customFormat="1" x14ac:dyDescent="0.25">
      <c r="A94" s="112"/>
      <c r="B94" s="112"/>
      <c r="C94" s="409"/>
      <c r="D94" s="409"/>
      <c r="E94" s="409"/>
      <c r="F94" s="115"/>
      <c r="G94" s="243"/>
      <c r="H94" s="112"/>
      <c r="I94" s="112"/>
    </row>
  </sheetData>
  <mergeCells count="1">
    <mergeCell ref="A1:F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67" workbookViewId="0">
      <selection activeCell="L35" sqref="L35"/>
    </sheetView>
  </sheetViews>
  <sheetFormatPr defaultColWidth="8.8984375" defaultRowHeight="13.85" x14ac:dyDescent="0.25"/>
  <cols>
    <col min="1" max="1" width="36.8984375" style="112" customWidth="1"/>
    <col min="2" max="2" width="37" style="112" customWidth="1"/>
    <col min="3" max="3" width="14" style="409" customWidth="1"/>
    <col min="4" max="4" width="10.59765625" style="409" customWidth="1"/>
    <col min="5" max="5" width="13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6.8984375" style="112" customWidth="1"/>
    <col min="258" max="258" width="37" style="112" customWidth="1"/>
    <col min="259" max="259" width="14" style="112" customWidth="1"/>
    <col min="260" max="260" width="10.59765625" style="112" customWidth="1"/>
    <col min="261" max="261" width="13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6.8984375" style="112" customWidth="1"/>
    <col min="514" max="514" width="37" style="112" customWidth="1"/>
    <col min="515" max="515" width="14" style="112" customWidth="1"/>
    <col min="516" max="516" width="10.59765625" style="112" customWidth="1"/>
    <col min="517" max="517" width="13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6.8984375" style="112" customWidth="1"/>
    <col min="770" max="770" width="37" style="112" customWidth="1"/>
    <col min="771" max="771" width="14" style="112" customWidth="1"/>
    <col min="772" max="772" width="10.59765625" style="112" customWidth="1"/>
    <col min="773" max="773" width="13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6.8984375" style="112" customWidth="1"/>
    <col min="1026" max="1026" width="37" style="112" customWidth="1"/>
    <col min="1027" max="1027" width="14" style="112" customWidth="1"/>
    <col min="1028" max="1028" width="10.59765625" style="112" customWidth="1"/>
    <col min="1029" max="1029" width="13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6.8984375" style="112" customWidth="1"/>
    <col min="1282" max="1282" width="37" style="112" customWidth="1"/>
    <col min="1283" max="1283" width="14" style="112" customWidth="1"/>
    <col min="1284" max="1284" width="10.59765625" style="112" customWidth="1"/>
    <col min="1285" max="1285" width="13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6.8984375" style="112" customWidth="1"/>
    <col min="1538" max="1538" width="37" style="112" customWidth="1"/>
    <col min="1539" max="1539" width="14" style="112" customWidth="1"/>
    <col min="1540" max="1540" width="10.59765625" style="112" customWidth="1"/>
    <col min="1541" max="1541" width="13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6.8984375" style="112" customWidth="1"/>
    <col min="1794" max="1794" width="37" style="112" customWidth="1"/>
    <col min="1795" max="1795" width="14" style="112" customWidth="1"/>
    <col min="1796" max="1796" width="10.59765625" style="112" customWidth="1"/>
    <col min="1797" max="1797" width="13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6.8984375" style="112" customWidth="1"/>
    <col min="2050" max="2050" width="37" style="112" customWidth="1"/>
    <col min="2051" max="2051" width="14" style="112" customWidth="1"/>
    <col min="2052" max="2052" width="10.59765625" style="112" customWidth="1"/>
    <col min="2053" max="2053" width="13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6.8984375" style="112" customWidth="1"/>
    <col min="2306" max="2306" width="37" style="112" customWidth="1"/>
    <col min="2307" max="2307" width="14" style="112" customWidth="1"/>
    <col min="2308" max="2308" width="10.59765625" style="112" customWidth="1"/>
    <col min="2309" max="2309" width="13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6.8984375" style="112" customWidth="1"/>
    <col min="2562" max="2562" width="37" style="112" customWidth="1"/>
    <col min="2563" max="2563" width="14" style="112" customWidth="1"/>
    <col min="2564" max="2564" width="10.59765625" style="112" customWidth="1"/>
    <col min="2565" max="2565" width="13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6.8984375" style="112" customWidth="1"/>
    <col min="2818" max="2818" width="37" style="112" customWidth="1"/>
    <col min="2819" max="2819" width="14" style="112" customWidth="1"/>
    <col min="2820" max="2820" width="10.59765625" style="112" customWidth="1"/>
    <col min="2821" max="2821" width="13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6.8984375" style="112" customWidth="1"/>
    <col min="3074" max="3074" width="37" style="112" customWidth="1"/>
    <col min="3075" max="3075" width="14" style="112" customWidth="1"/>
    <col min="3076" max="3076" width="10.59765625" style="112" customWidth="1"/>
    <col min="3077" max="3077" width="13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6.8984375" style="112" customWidth="1"/>
    <col min="3330" max="3330" width="37" style="112" customWidth="1"/>
    <col min="3331" max="3331" width="14" style="112" customWidth="1"/>
    <col min="3332" max="3332" width="10.59765625" style="112" customWidth="1"/>
    <col min="3333" max="3333" width="13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6.8984375" style="112" customWidth="1"/>
    <col min="3586" max="3586" width="37" style="112" customWidth="1"/>
    <col min="3587" max="3587" width="14" style="112" customWidth="1"/>
    <col min="3588" max="3588" width="10.59765625" style="112" customWidth="1"/>
    <col min="3589" max="3589" width="13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6.8984375" style="112" customWidth="1"/>
    <col min="3842" max="3842" width="37" style="112" customWidth="1"/>
    <col min="3843" max="3843" width="14" style="112" customWidth="1"/>
    <col min="3844" max="3844" width="10.59765625" style="112" customWidth="1"/>
    <col min="3845" max="3845" width="13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6.8984375" style="112" customWidth="1"/>
    <col min="4098" max="4098" width="37" style="112" customWidth="1"/>
    <col min="4099" max="4099" width="14" style="112" customWidth="1"/>
    <col min="4100" max="4100" width="10.59765625" style="112" customWidth="1"/>
    <col min="4101" max="4101" width="13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6.8984375" style="112" customWidth="1"/>
    <col min="4354" max="4354" width="37" style="112" customWidth="1"/>
    <col min="4355" max="4355" width="14" style="112" customWidth="1"/>
    <col min="4356" max="4356" width="10.59765625" style="112" customWidth="1"/>
    <col min="4357" max="4357" width="13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6.8984375" style="112" customWidth="1"/>
    <col min="4610" max="4610" width="37" style="112" customWidth="1"/>
    <col min="4611" max="4611" width="14" style="112" customWidth="1"/>
    <col min="4612" max="4612" width="10.59765625" style="112" customWidth="1"/>
    <col min="4613" max="4613" width="13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6.8984375" style="112" customWidth="1"/>
    <col min="4866" max="4866" width="37" style="112" customWidth="1"/>
    <col min="4867" max="4867" width="14" style="112" customWidth="1"/>
    <col min="4868" max="4868" width="10.59765625" style="112" customWidth="1"/>
    <col min="4869" max="4869" width="13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6.8984375" style="112" customWidth="1"/>
    <col min="5122" max="5122" width="37" style="112" customWidth="1"/>
    <col min="5123" max="5123" width="14" style="112" customWidth="1"/>
    <col min="5124" max="5124" width="10.59765625" style="112" customWidth="1"/>
    <col min="5125" max="5125" width="13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6.8984375" style="112" customWidth="1"/>
    <col min="5378" max="5378" width="37" style="112" customWidth="1"/>
    <col min="5379" max="5379" width="14" style="112" customWidth="1"/>
    <col min="5380" max="5380" width="10.59765625" style="112" customWidth="1"/>
    <col min="5381" max="5381" width="13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6.8984375" style="112" customWidth="1"/>
    <col min="5634" max="5634" width="37" style="112" customWidth="1"/>
    <col min="5635" max="5635" width="14" style="112" customWidth="1"/>
    <col min="5636" max="5636" width="10.59765625" style="112" customWidth="1"/>
    <col min="5637" max="5637" width="13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6.8984375" style="112" customWidth="1"/>
    <col min="5890" max="5890" width="37" style="112" customWidth="1"/>
    <col min="5891" max="5891" width="14" style="112" customWidth="1"/>
    <col min="5892" max="5892" width="10.59765625" style="112" customWidth="1"/>
    <col min="5893" max="5893" width="13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6.8984375" style="112" customWidth="1"/>
    <col min="6146" max="6146" width="37" style="112" customWidth="1"/>
    <col min="6147" max="6147" width="14" style="112" customWidth="1"/>
    <col min="6148" max="6148" width="10.59765625" style="112" customWidth="1"/>
    <col min="6149" max="6149" width="13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6.8984375" style="112" customWidth="1"/>
    <col min="6402" max="6402" width="37" style="112" customWidth="1"/>
    <col min="6403" max="6403" width="14" style="112" customWidth="1"/>
    <col min="6404" max="6404" width="10.59765625" style="112" customWidth="1"/>
    <col min="6405" max="6405" width="13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6.8984375" style="112" customWidth="1"/>
    <col min="6658" max="6658" width="37" style="112" customWidth="1"/>
    <col min="6659" max="6659" width="14" style="112" customWidth="1"/>
    <col min="6660" max="6660" width="10.59765625" style="112" customWidth="1"/>
    <col min="6661" max="6661" width="13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6.8984375" style="112" customWidth="1"/>
    <col min="6914" max="6914" width="37" style="112" customWidth="1"/>
    <col min="6915" max="6915" width="14" style="112" customWidth="1"/>
    <col min="6916" max="6916" width="10.59765625" style="112" customWidth="1"/>
    <col min="6917" max="6917" width="13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6.8984375" style="112" customWidth="1"/>
    <col min="7170" max="7170" width="37" style="112" customWidth="1"/>
    <col min="7171" max="7171" width="14" style="112" customWidth="1"/>
    <col min="7172" max="7172" width="10.59765625" style="112" customWidth="1"/>
    <col min="7173" max="7173" width="13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6.8984375" style="112" customWidth="1"/>
    <col min="7426" max="7426" width="37" style="112" customWidth="1"/>
    <col min="7427" max="7427" width="14" style="112" customWidth="1"/>
    <col min="7428" max="7428" width="10.59765625" style="112" customWidth="1"/>
    <col min="7429" max="7429" width="13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6.8984375" style="112" customWidth="1"/>
    <col min="7682" max="7682" width="37" style="112" customWidth="1"/>
    <col min="7683" max="7683" width="14" style="112" customWidth="1"/>
    <col min="7684" max="7684" width="10.59765625" style="112" customWidth="1"/>
    <col min="7685" max="7685" width="13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6.8984375" style="112" customWidth="1"/>
    <col min="7938" max="7938" width="37" style="112" customWidth="1"/>
    <col min="7939" max="7939" width="14" style="112" customWidth="1"/>
    <col min="7940" max="7940" width="10.59765625" style="112" customWidth="1"/>
    <col min="7941" max="7941" width="13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6.8984375" style="112" customWidth="1"/>
    <col min="8194" max="8194" width="37" style="112" customWidth="1"/>
    <col min="8195" max="8195" width="14" style="112" customWidth="1"/>
    <col min="8196" max="8196" width="10.59765625" style="112" customWidth="1"/>
    <col min="8197" max="8197" width="13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6.8984375" style="112" customWidth="1"/>
    <col min="8450" max="8450" width="37" style="112" customWidth="1"/>
    <col min="8451" max="8451" width="14" style="112" customWidth="1"/>
    <col min="8452" max="8452" width="10.59765625" style="112" customWidth="1"/>
    <col min="8453" max="8453" width="13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6.8984375" style="112" customWidth="1"/>
    <col min="8706" max="8706" width="37" style="112" customWidth="1"/>
    <col min="8707" max="8707" width="14" style="112" customWidth="1"/>
    <col min="8708" max="8708" width="10.59765625" style="112" customWidth="1"/>
    <col min="8709" max="8709" width="13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6.8984375" style="112" customWidth="1"/>
    <col min="8962" max="8962" width="37" style="112" customWidth="1"/>
    <col min="8963" max="8963" width="14" style="112" customWidth="1"/>
    <col min="8964" max="8964" width="10.59765625" style="112" customWidth="1"/>
    <col min="8965" max="8965" width="13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6.8984375" style="112" customWidth="1"/>
    <col min="9218" max="9218" width="37" style="112" customWidth="1"/>
    <col min="9219" max="9219" width="14" style="112" customWidth="1"/>
    <col min="9220" max="9220" width="10.59765625" style="112" customWidth="1"/>
    <col min="9221" max="9221" width="13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6.8984375" style="112" customWidth="1"/>
    <col min="9474" max="9474" width="37" style="112" customWidth="1"/>
    <col min="9475" max="9475" width="14" style="112" customWidth="1"/>
    <col min="9476" max="9476" width="10.59765625" style="112" customWidth="1"/>
    <col min="9477" max="9477" width="13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6.8984375" style="112" customWidth="1"/>
    <col min="9730" max="9730" width="37" style="112" customWidth="1"/>
    <col min="9731" max="9731" width="14" style="112" customWidth="1"/>
    <col min="9732" max="9732" width="10.59765625" style="112" customWidth="1"/>
    <col min="9733" max="9733" width="13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6.8984375" style="112" customWidth="1"/>
    <col min="9986" max="9986" width="37" style="112" customWidth="1"/>
    <col min="9987" max="9987" width="14" style="112" customWidth="1"/>
    <col min="9988" max="9988" width="10.59765625" style="112" customWidth="1"/>
    <col min="9989" max="9989" width="13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6.8984375" style="112" customWidth="1"/>
    <col min="10242" max="10242" width="37" style="112" customWidth="1"/>
    <col min="10243" max="10243" width="14" style="112" customWidth="1"/>
    <col min="10244" max="10244" width="10.59765625" style="112" customWidth="1"/>
    <col min="10245" max="10245" width="13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6.8984375" style="112" customWidth="1"/>
    <col min="10498" max="10498" width="37" style="112" customWidth="1"/>
    <col min="10499" max="10499" width="14" style="112" customWidth="1"/>
    <col min="10500" max="10500" width="10.59765625" style="112" customWidth="1"/>
    <col min="10501" max="10501" width="13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6.8984375" style="112" customWidth="1"/>
    <col min="10754" max="10754" width="37" style="112" customWidth="1"/>
    <col min="10755" max="10755" width="14" style="112" customWidth="1"/>
    <col min="10756" max="10756" width="10.59765625" style="112" customWidth="1"/>
    <col min="10757" max="10757" width="13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6.8984375" style="112" customWidth="1"/>
    <col min="11010" max="11010" width="37" style="112" customWidth="1"/>
    <col min="11011" max="11011" width="14" style="112" customWidth="1"/>
    <col min="11012" max="11012" width="10.59765625" style="112" customWidth="1"/>
    <col min="11013" max="11013" width="13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6.8984375" style="112" customWidth="1"/>
    <col min="11266" max="11266" width="37" style="112" customWidth="1"/>
    <col min="11267" max="11267" width="14" style="112" customWidth="1"/>
    <col min="11268" max="11268" width="10.59765625" style="112" customWidth="1"/>
    <col min="11269" max="11269" width="13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6.8984375" style="112" customWidth="1"/>
    <col min="11522" max="11522" width="37" style="112" customWidth="1"/>
    <col min="11523" max="11523" width="14" style="112" customWidth="1"/>
    <col min="11524" max="11524" width="10.59765625" style="112" customWidth="1"/>
    <col min="11525" max="11525" width="13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6.8984375" style="112" customWidth="1"/>
    <col min="11778" max="11778" width="37" style="112" customWidth="1"/>
    <col min="11779" max="11779" width="14" style="112" customWidth="1"/>
    <col min="11780" max="11780" width="10.59765625" style="112" customWidth="1"/>
    <col min="11781" max="11781" width="13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6.8984375" style="112" customWidth="1"/>
    <col min="12034" max="12034" width="37" style="112" customWidth="1"/>
    <col min="12035" max="12035" width="14" style="112" customWidth="1"/>
    <col min="12036" max="12036" width="10.59765625" style="112" customWidth="1"/>
    <col min="12037" max="12037" width="13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6.8984375" style="112" customWidth="1"/>
    <col min="12290" max="12290" width="37" style="112" customWidth="1"/>
    <col min="12291" max="12291" width="14" style="112" customWidth="1"/>
    <col min="12292" max="12292" width="10.59765625" style="112" customWidth="1"/>
    <col min="12293" max="12293" width="13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6.8984375" style="112" customWidth="1"/>
    <col min="12546" max="12546" width="37" style="112" customWidth="1"/>
    <col min="12547" max="12547" width="14" style="112" customWidth="1"/>
    <col min="12548" max="12548" width="10.59765625" style="112" customWidth="1"/>
    <col min="12549" max="12549" width="13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6.8984375" style="112" customWidth="1"/>
    <col min="12802" max="12802" width="37" style="112" customWidth="1"/>
    <col min="12803" max="12803" width="14" style="112" customWidth="1"/>
    <col min="12804" max="12804" width="10.59765625" style="112" customWidth="1"/>
    <col min="12805" max="12805" width="13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6.8984375" style="112" customWidth="1"/>
    <col min="13058" max="13058" width="37" style="112" customWidth="1"/>
    <col min="13059" max="13059" width="14" style="112" customWidth="1"/>
    <col min="13060" max="13060" width="10.59765625" style="112" customWidth="1"/>
    <col min="13061" max="13061" width="13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6.8984375" style="112" customWidth="1"/>
    <col min="13314" max="13314" width="37" style="112" customWidth="1"/>
    <col min="13315" max="13315" width="14" style="112" customWidth="1"/>
    <col min="13316" max="13316" width="10.59765625" style="112" customWidth="1"/>
    <col min="13317" max="13317" width="13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6.8984375" style="112" customWidth="1"/>
    <col min="13570" max="13570" width="37" style="112" customWidth="1"/>
    <col min="13571" max="13571" width="14" style="112" customWidth="1"/>
    <col min="13572" max="13572" width="10.59765625" style="112" customWidth="1"/>
    <col min="13573" max="13573" width="13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6.8984375" style="112" customWidth="1"/>
    <col min="13826" max="13826" width="37" style="112" customWidth="1"/>
    <col min="13827" max="13827" width="14" style="112" customWidth="1"/>
    <col min="13828" max="13828" width="10.59765625" style="112" customWidth="1"/>
    <col min="13829" max="13829" width="13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6.8984375" style="112" customWidth="1"/>
    <col min="14082" max="14082" width="37" style="112" customWidth="1"/>
    <col min="14083" max="14083" width="14" style="112" customWidth="1"/>
    <col min="14084" max="14084" width="10.59765625" style="112" customWidth="1"/>
    <col min="14085" max="14085" width="13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6.8984375" style="112" customWidth="1"/>
    <col min="14338" max="14338" width="37" style="112" customWidth="1"/>
    <col min="14339" max="14339" width="14" style="112" customWidth="1"/>
    <col min="14340" max="14340" width="10.59765625" style="112" customWidth="1"/>
    <col min="14341" max="14341" width="13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6.8984375" style="112" customWidth="1"/>
    <col min="14594" max="14594" width="37" style="112" customWidth="1"/>
    <col min="14595" max="14595" width="14" style="112" customWidth="1"/>
    <col min="14596" max="14596" width="10.59765625" style="112" customWidth="1"/>
    <col min="14597" max="14597" width="13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6.8984375" style="112" customWidth="1"/>
    <col min="14850" max="14850" width="37" style="112" customWidth="1"/>
    <col min="14851" max="14851" width="14" style="112" customWidth="1"/>
    <col min="14852" max="14852" width="10.59765625" style="112" customWidth="1"/>
    <col min="14853" max="14853" width="13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6.8984375" style="112" customWidth="1"/>
    <col min="15106" max="15106" width="37" style="112" customWidth="1"/>
    <col min="15107" max="15107" width="14" style="112" customWidth="1"/>
    <col min="15108" max="15108" width="10.59765625" style="112" customWidth="1"/>
    <col min="15109" max="15109" width="13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6.8984375" style="112" customWidth="1"/>
    <col min="15362" max="15362" width="37" style="112" customWidth="1"/>
    <col min="15363" max="15363" width="14" style="112" customWidth="1"/>
    <col min="15364" max="15364" width="10.59765625" style="112" customWidth="1"/>
    <col min="15365" max="15365" width="13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6.8984375" style="112" customWidth="1"/>
    <col min="15618" max="15618" width="37" style="112" customWidth="1"/>
    <col min="15619" max="15619" width="14" style="112" customWidth="1"/>
    <col min="15620" max="15620" width="10.59765625" style="112" customWidth="1"/>
    <col min="15621" max="15621" width="13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6.8984375" style="112" customWidth="1"/>
    <col min="15874" max="15874" width="37" style="112" customWidth="1"/>
    <col min="15875" max="15875" width="14" style="112" customWidth="1"/>
    <col min="15876" max="15876" width="10.59765625" style="112" customWidth="1"/>
    <col min="15877" max="15877" width="13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6.8984375" style="112" customWidth="1"/>
    <col min="16130" max="16130" width="37" style="112" customWidth="1"/>
    <col min="16131" max="16131" width="14" style="112" customWidth="1"/>
    <col min="16132" max="16132" width="10.59765625" style="112" customWidth="1"/>
    <col min="16133" max="16133" width="13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43800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426" t="s">
        <v>1936</v>
      </c>
      <c r="B6" s="112" t="s">
        <v>1937</v>
      </c>
      <c r="C6" s="120">
        <v>24.67</v>
      </c>
      <c r="D6" s="120">
        <v>4.93</v>
      </c>
      <c r="E6" s="120">
        <v>29.6</v>
      </c>
      <c r="F6" s="115">
        <v>203569</v>
      </c>
    </row>
    <row r="7" spans="1:8" ht="15" customHeight="1" x14ac:dyDescent="0.25">
      <c r="A7" s="112" t="s">
        <v>8</v>
      </c>
      <c r="B7" s="112" t="s">
        <v>1911</v>
      </c>
      <c r="C7" s="120">
        <v>18</v>
      </c>
      <c r="D7" s="120">
        <v>3.6</v>
      </c>
      <c r="E7" s="120">
        <v>21.6</v>
      </c>
      <c r="F7" s="115" t="s">
        <v>5</v>
      </c>
    </row>
    <row r="8" spans="1:8" ht="15" customHeight="1" x14ac:dyDescent="0.25">
      <c r="A8" s="426" t="s">
        <v>6</v>
      </c>
      <c r="B8" s="112" t="s">
        <v>1614</v>
      </c>
      <c r="C8" s="120">
        <v>45.89</v>
      </c>
      <c r="D8" s="120">
        <v>9.18</v>
      </c>
      <c r="E8" s="120">
        <v>55.07</v>
      </c>
      <c r="F8" s="115" t="s">
        <v>5</v>
      </c>
      <c r="G8" s="244"/>
    </row>
    <row r="9" spans="1:8" ht="15" customHeight="1" x14ac:dyDescent="0.25">
      <c r="A9" s="426" t="s">
        <v>6</v>
      </c>
      <c r="B9" s="112" t="s">
        <v>1614</v>
      </c>
      <c r="C9" s="120">
        <v>20.54</v>
      </c>
      <c r="D9" s="120">
        <v>4.1100000000000003</v>
      </c>
      <c r="E9" s="120">
        <v>24.65</v>
      </c>
      <c r="F9" s="115" t="s">
        <v>5</v>
      </c>
      <c r="G9" s="244"/>
    </row>
    <row r="10" spans="1:8" ht="15" customHeight="1" x14ac:dyDescent="0.25">
      <c r="C10" s="410">
        <f>SUM(C5:C9)</f>
        <v>723.09999999999991</v>
      </c>
      <c r="D10" s="410">
        <f>SUM(D5:D9)</f>
        <v>21.82</v>
      </c>
      <c r="E10" s="410">
        <f>SUM(E5:E9)</f>
        <v>744.92000000000007</v>
      </c>
      <c r="H10" s="112" t="s">
        <v>10</v>
      </c>
    </row>
    <row r="11" spans="1:8" ht="15" customHeight="1" x14ac:dyDescent="0.25">
      <c r="C11" s="411"/>
      <c r="D11" s="411"/>
      <c r="E11" s="411"/>
    </row>
    <row r="12" spans="1:8" ht="15" customHeight="1" x14ac:dyDescent="0.3">
      <c r="A12" s="425" t="s">
        <v>874</v>
      </c>
      <c r="C12" s="412"/>
      <c r="D12" s="412"/>
      <c r="E12" s="412"/>
    </row>
    <row r="13" spans="1:8" ht="15" customHeight="1" x14ac:dyDescent="0.25">
      <c r="A13" s="426" t="s">
        <v>12</v>
      </c>
      <c r="B13" s="112" t="s">
        <v>13</v>
      </c>
      <c r="C13" s="120">
        <v>7.94</v>
      </c>
      <c r="D13" s="120"/>
      <c r="E13" s="120">
        <v>7.94</v>
      </c>
      <c r="F13" s="115" t="s">
        <v>5</v>
      </c>
    </row>
    <row r="14" spans="1:8" ht="15" customHeight="1" x14ac:dyDescent="0.25">
      <c r="A14" s="426" t="s">
        <v>16</v>
      </c>
      <c r="B14" s="112" t="s">
        <v>17</v>
      </c>
      <c r="C14" s="120">
        <v>32.64</v>
      </c>
      <c r="D14" s="120">
        <v>6.54</v>
      </c>
      <c r="E14" s="120">
        <v>39.18</v>
      </c>
      <c r="F14" s="115">
        <v>203570</v>
      </c>
      <c r="G14" s="244"/>
    </row>
    <row r="15" spans="1:8" ht="15" customHeight="1" x14ac:dyDescent="0.25">
      <c r="A15" s="112" t="s">
        <v>18</v>
      </c>
      <c r="B15" s="112" t="s">
        <v>19</v>
      </c>
      <c r="C15" s="120">
        <v>91.46</v>
      </c>
      <c r="D15" s="120">
        <v>18.29</v>
      </c>
      <c r="E15" s="120">
        <v>109.75</v>
      </c>
      <c r="F15" s="124" t="s">
        <v>5</v>
      </c>
    </row>
    <row r="16" spans="1:8" ht="15" customHeight="1" x14ac:dyDescent="0.25">
      <c r="A16" s="112" t="s">
        <v>70</v>
      </c>
      <c r="B16" s="112" t="s">
        <v>1800</v>
      </c>
      <c r="C16" s="120">
        <v>130</v>
      </c>
      <c r="D16" s="120">
        <v>26</v>
      </c>
      <c r="E16" s="120">
        <v>156</v>
      </c>
      <c r="F16" s="124">
        <v>203571</v>
      </c>
    </row>
    <row r="17" spans="1:7" ht="15" customHeight="1" x14ac:dyDescent="0.25">
      <c r="A17" s="112" t="s">
        <v>27</v>
      </c>
      <c r="B17" s="112" t="s">
        <v>1659</v>
      </c>
      <c r="C17" s="120">
        <v>33.33</v>
      </c>
      <c r="D17" s="120"/>
      <c r="E17" s="120">
        <v>33.33</v>
      </c>
      <c r="F17" s="124" t="s">
        <v>1938</v>
      </c>
    </row>
    <row r="18" spans="1:7" ht="15" customHeight="1" x14ac:dyDescent="0.25">
      <c r="A18" s="112" t="s">
        <v>8</v>
      </c>
      <c r="B18" s="112" t="s">
        <v>1939</v>
      </c>
      <c r="C18" s="120">
        <v>60.89</v>
      </c>
      <c r="D18" s="120">
        <v>12.18</v>
      </c>
      <c r="E18" s="120">
        <v>73.069999999999993</v>
      </c>
      <c r="F18" s="115" t="s">
        <v>5</v>
      </c>
    </row>
    <row r="19" spans="1:7" ht="15" customHeight="1" x14ac:dyDescent="0.25">
      <c r="A19" s="112" t="s">
        <v>80</v>
      </c>
      <c r="B19" s="112" t="s">
        <v>1940</v>
      </c>
      <c r="C19" s="120">
        <v>163.5</v>
      </c>
      <c r="D19" s="120"/>
      <c r="E19" s="120">
        <v>163.5</v>
      </c>
      <c r="F19" s="124" t="s">
        <v>52</v>
      </c>
    </row>
    <row r="20" spans="1:7" ht="15" customHeight="1" x14ac:dyDescent="0.25">
      <c r="A20" s="112" t="s">
        <v>259</v>
      </c>
      <c r="B20" s="112" t="s">
        <v>1941</v>
      </c>
      <c r="C20" s="120">
        <v>363</v>
      </c>
      <c r="D20" s="120"/>
      <c r="E20" s="120">
        <v>363</v>
      </c>
      <c r="F20" s="124">
        <v>203572</v>
      </c>
    </row>
    <row r="21" spans="1:7" ht="15" customHeight="1" x14ac:dyDescent="0.25">
      <c r="C21" s="410">
        <f>SUM(C13:C20)</f>
        <v>882.76</v>
      </c>
      <c r="D21" s="410">
        <f>SUM(D13:D20)</f>
        <v>63.01</v>
      </c>
      <c r="E21" s="410">
        <f>SUM(E13:E20)</f>
        <v>945.77</v>
      </c>
    </row>
    <row r="22" spans="1:7" ht="15" customHeight="1" x14ac:dyDescent="0.25">
      <c r="C22" s="411"/>
      <c r="D22" s="411"/>
      <c r="E22" s="411"/>
    </row>
    <row r="23" spans="1:7" ht="15" customHeight="1" x14ac:dyDescent="0.3">
      <c r="A23" s="425" t="s">
        <v>876</v>
      </c>
      <c r="C23" s="412"/>
      <c r="D23" s="412"/>
      <c r="E23" s="412"/>
    </row>
    <row r="24" spans="1:7" ht="15" customHeight="1" x14ac:dyDescent="0.25">
      <c r="A24" s="426" t="s">
        <v>3</v>
      </c>
      <c r="B24" s="112" t="s">
        <v>4</v>
      </c>
      <c r="C24" s="412">
        <v>466</v>
      </c>
      <c r="D24" s="412"/>
      <c r="E24" s="412">
        <v>466</v>
      </c>
      <c r="F24" s="115" t="s">
        <v>5</v>
      </c>
    </row>
    <row r="25" spans="1:7" ht="15" customHeight="1" x14ac:dyDescent="0.25">
      <c r="A25" s="426" t="s">
        <v>6</v>
      </c>
      <c r="B25" s="112" t="s">
        <v>1614</v>
      </c>
      <c r="C25" s="120">
        <v>85.29</v>
      </c>
      <c r="D25" s="120">
        <v>17.059999999999999</v>
      </c>
      <c r="E25" s="120">
        <v>102.35</v>
      </c>
      <c r="F25" s="115" t="s">
        <v>5</v>
      </c>
      <c r="G25" s="244"/>
    </row>
    <row r="26" spans="1:7" ht="15" customHeight="1" x14ac:dyDescent="0.25">
      <c r="A26" s="426" t="s">
        <v>27</v>
      </c>
      <c r="B26" s="112" t="s">
        <v>28</v>
      </c>
      <c r="C26" s="120">
        <v>23.37</v>
      </c>
      <c r="D26" s="120"/>
      <c r="E26" s="120">
        <v>23.37</v>
      </c>
      <c r="F26" s="115">
        <v>203573</v>
      </c>
      <c r="G26" s="244"/>
    </row>
    <row r="27" spans="1:7" ht="15" customHeight="1" x14ac:dyDescent="0.25">
      <c r="A27" s="426" t="s">
        <v>30</v>
      </c>
      <c r="B27" s="112" t="s">
        <v>1942</v>
      </c>
      <c r="C27" s="120">
        <v>15</v>
      </c>
      <c r="D27" s="120">
        <v>3</v>
      </c>
      <c r="E27" s="120">
        <v>18</v>
      </c>
      <c r="F27" s="115" t="s">
        <v>5</v>
      </c>
      <c r="G27" s="244"/>
    </row>
    <row r="28" spans="1:7" ht="15" customHeight="1" x14ac:dyDescent="0.25">
      <c r="A28" s="426" t="s">
        <v>30</v>
      </c>
      <c r="B28" s="112" t="s">
        <v>1943</v>
      </c>
      <c r="C28" s="120">
        <v>15</v>
      </c>
      <c r="D28" s="120">
        <v>3</v>
      </c>
      <c r="E28" s="120">
        <v>18</v>
      </c>
      <c r="F28" s="115" t="s">
        <v>5</v>
      </c>
      <c r="G28" s="244"/>
    </row>
    <row r="29" spans="1:7" ht="15" customHeight="1" x14ac:dyDescent="0.25">
      <c r="A29" s="426" t="s">
        <v>111</v>
      </c>
      <c r="B29" s="112" t="s">
        <v>1944</v>
      </c>
      <c r="C29" s="120">
        <v>1875</v>
      </c>
      <c r="D29" s="120"/>
      <c r="E29" s="120">
        <v>1875</v>
      </c>
      <c r="F29" s="115" t="s">
        <v>113</v>
      </c>
      <c r="G29" s="244"/>
    </row>
    <row r="30" spans="1:7" s="127" customFormat="1" ht="15" customHeight="1" x14ac:dyDescent="0.3">
      <c r="B30" s="128"/>
      <c r="C30" s="410">
        <f>SUM(C24:C29)</f>
        <v>2479.66</v>
      </c>
      <c r="D30" s="410">
        <f>SUM(D24:D29)</f>
        <v>23.06</v>
      </c>
      <c r="E30" s="410">
        <f>SUM(E24:E29)</f>
        <v>2502.7200000000003</v>
      </c>
      <c r="F30" s="126"/>
      <c r="G30" s="248"/>
    </row>
    <row r="31" spans="1:7" s="127" customFormat="1" ht="15" customHeight="1" x14ac:dyDescent="0.3">
      <c r="B31" s="128"/>
      <c r="C31" s="411"/>
      <c r="D31" s="411"/>
      <c r="E31" s="411"/>
      <c r="F31" s="126"/>
      <c r="G31" s="248"/>
    </row>
    <row r="32" spans="1:7" ht="15" customHeight="1" x14ac:dyDescent="0.3">
      <c r="A32" s="425" t="s">
        <v>887</v>
      </c>
      <c r="C32" s="412"/>
      <c r="D32" s="412"/>
      <c r="E32" s="412"/>
    </row>
    <row r="33" spans="1:7" ht="15" customHeight="1" x14ac:dyDescent="0.25">
      <c r="A33" s="426" t="s">
        <v>3</v>
      </c>
      <c r="B33" s="112" t="s">
        <v>4</v>
      </c>
      <c r="C33" s="412">
        <v>191</v>
      </c>
      <c r="D33" s="412"/>
      <c r="E33" s="412">
        <v>191</v>
      </c>
      <c r="F33" s="115" t="s">
        <v>5</v>
      </c>
    </row>
    <row r="34" spans="1:7" ht="15" customHeight="1" x14ac:dyDescent="0.25">
      <c r="A34" s="426" t="s">
        <v>44</v>
      </c>
      <c r="B34" s="112" t="s">
        <v>1614</v>
      </c>
      <c r="C34" s="120">
        <v>102.66</v>
      </c>
      <c r="D34" s="120">
        <v>20.53</v>
      </c>
      <c r="E34" s="120">
        <v>123.19</v>
      </c>
      <c r="F34" s="133" t="s">
        <v>5</v>
      </c>
      <c r="G34" s="244"/>
    </row>
    <row r="35" spans="1:7" ht="15" customHeight="1" x14ac:dyDescent="0.25">
      <c r="A35" s="426" t="s">
        <v>2069</v>
      </c>
      <c r="B35" s="112" t="s">
        <v>1945</v>
      </c>
      <c r="C35" s="120">
        <v>20.25</v>
      </c>
      <c r="D35" s="120"/>
      <c r="E35" s="120">
        <v>20.25</v>
      </c>
      <c r="F35" s="133" t="s">
        <v>1946</v>
      </c>
      <c r="G35" s="244"/>
    </row>
    <row r="36" spans="1:7" ht="15" customHeight="1" x14ac:dyDescent="0.25">
      <c r="A36" s="426" t="s">
        <v>1947</v>
      </c>
      <c r="B36" s="426" t="s">
        <v>1948</v>
      </c>
      <c r="C36" s="120">
        <v>103</v>
      </c>
      <c r="D36" s="120">
        <v>20.6</v>
      </c>
      <c r="E36" s="120">
        <v>123.6</v>
      </c>
      <c r="F36" s="133">
        <v>203574</v>
      </c>
      <c r="G36" s="244"/>
    </row>
    <row r="37" spans="1:7" ht="15" customHeight="1" x14ac:dyDescent="0.25">
      <c r="A37" s="426" t="s">
        <v>1949</v>
      </c>
      <c r="B37" s="426" t="s">
        <v>1950</v>
      </c>
      <c r="C37" s="120">
        <v>9762</v>
      </c>
      <c r="D37" s="120">
        <v>1952.4</v>
      </c>
      <c r="E37" s="120">
        <v>11714.4</v>
      </c>
      <c r="F37" s="133" t="s">
        <v>1951</v>
      </c>
      <c r="G37" s="244"/>
    </row>
    <row r="38" spans="1:7" ht="15" customHeight="1" x14ac:dyDescent="0.25">
      <c r="A38" s="426" t="s">
        <v>835</v>
      </c>
      <c r="B38" s="112" t="s">
        <v>1504</v>
      </c>
      <c r="C38" s="120">
        <v>35</v>
      </c>
      <c r="D38" s="120">
        <v>7</v>
      </c>
      <c r="E38" s="120">
        <v>42</v>
      </c>
      <c r="F38" s="133">
        <v>203575</v>
      </c>
      <c r="G38" s="414"/>
    </row>
    <row r="39" spans="1:7" ht="15" customHeight="1" x14ac:dyDescent="0.25">
      <c r="A39" s="129"/>
      <c r="B39" s="127"/>
      <c r="C39" s="410">
        <f>SUM(C33:C38)</f>
        <v>10213.91</v>
      </c>
      <c r="D39" s="410">
        <f>SUM(D33:D38)</f>
        <v>2000.5300000000002</v>
      </c>
      <c r="E39" s="410">
        <f>SUM(E33:E38)</f>
        <v>12214.439999999999</v>
      </c>
    </row>
    <row r="40" spans="1:7" ht="15" customHeight="1" x14ac:dyDescent="0.25">
      <c r="A40" s="129"/>
      <c r="B40" s="127"/>
      <c r="C40" s="411"/>
      <c r="D40" s="411"/>
      <c r="E40" s="411"/>
    </row>
    <row r="41" spans="1:7" ht="15" customHeight="1" x14ac:dyDescent="0.3">
      <c r="A41" s="425" t="s">
        <v>1175</v>
      </c>
      <c r="C41" s="411"/>
      <c r="D41" s="411"/>
      <c r="E41" s="411"/>
    </row>
    <row r="42" spans="1:7" ht="15" customHeight="1" x14ac:dyDescent="0.25">
      <c r="A42" s="426" t="s">
        <v>1952</v>
      </c>
      <c r="B42" s="112" t="s">
        <v>1953</v>
      </c>
      <c r="C42" s="411">
        <v>8</v>
      </c>
      <c r="D42" s="411"/>
      <c r="E42" s="411">
        <v>8</v>
      </c>
      <c r="F42" s="115" t="s">
        <v>5</v>
      </c>
    </row>
    <row r="43" spans="1:7" ht="15" customHeight="1" x14ac:dyDescent="0.25">
      <c r="A43" s="426" t="s">
        <v>27</v>
      </c>
      <c r="B43" s="112" t="s">
        <v>1659</v>
      </c>
      <c r="C43" s="411">
        <v>41.59</v>
      </c>
      <c r="D43" s="411"/>
      <c r="E43" s="411">
        <v>41.59</v>
      </c>
      <c r="F43" s="115">
        <v>203576</v>
      </c>
    </row>
    <row r="44" spans="1:7" ht="15" customHeight="1" x14ac:dyDescent="0.25">
      <c r="A44" s="426" t="s">
        <v>1952</v>
      </c>
      <c r="B44" s="112" t="s">
        <v>1954</v>
      </c>
      <c r="C44" s="411">
        <v>8</v>
      </c>
      <c r="D44" s="411"/>
      <c r="E44" s="411">
        <v>8</v>
      </c>
      <c r="F44" s="115" t="s">
        <v>5</v>
      </c>
    </row>
    <row r="45" spans="1:7" ht="15" customHeight="1" x14ac:dyDescent="0.25">
      <c r="C45" s="410">
        <f>SUM(C42:C44)</f>
        <v>57.59</v>
      </c>
      <c r="D45" s="410">
        <f>SUM(D42:D44)</f>
        <v>0</v>
      </c>
      <c r="E45" s="410">
        <f>SUM(E42:E44)</f>
        <v>57.59</v>
      </c>
    </row>
    <row r="46" spans="1:7" ht="15" customHeight="1" x14ac:dyDescent="0.25"/>
    <row r="47" spans="1:7" ht="15" customHeight="1" x14ac:dyDescent="0.3">
      <c r="A47" s="425" t="s">
        <v>1183</v>
      </c>
      <c r="B47" s="426"/>
      <c r="C47" s="412"/>
      <c r="D47" s="412"/>
      <c r="E47" s="412"/>
    </row>
    <row r="48" spans="1:7" ht="15" customHeight="1" x14ac:dyDescent="0.25">
      <c r="A48" s="426" t="s">
        <v>3</v>
      </c>
      <c r="B48" s="426" t="s">
        <v>4</v>
      </c>
      <c r="C48" s="412">
        <v>552</v>
      </c>
      <c r="D48" s="412"/>
      <c r="E48" s="412">
        <v>552</v>
      </c>
      <c r="F48" s="115" t="s">
        <v>5</v>
      </c>
    </row>
    <row r="49" spans="1:7" x14ac:dyDescent="0.25">
      <c r="A49" s="426" t="s">
        <v>6</v>
      </c>
      <c r="B49" s="112" t="s">
        <v>1638</v>
      </c>
      <c r="C49" s="120">
        <v>45.9</v>
      </c>
      <c r="D49" s="120">
        <v>9.18</v>
      </c>
      <c r="E49" s="120">
        <v>55.08</v>
      </c>
      <c r="F49" s="115" t="s">
        <v>5</v>
      </c>
      <c r="G49" s="244"/>
    </row>
    <row r="50" spans="1:7" ht="15" customHeight="1" x14ac:dyDescent="0.25">
      <c r="A50" s="426" t="s">
        <v>6</v>
      </c>
      <c r="B50" s="112" t="s">
        <v>1638</v>
      </c>
      <c r="C50" s="120">
        <v>20.54</v>
      </c>
      <c r="D50" s="120">
        <v>4.1100000000000003</v>
      </c>
      <c r="E50" s="120">
        <v>24.65</v>
      </c>
      <c r="F50" s="115" t="s">
        <v>5</v>
      </c>
      <c r="G50" s="244"/>
    </row>
    <row r="51" spans="1:7" ht="15" customHeight="1" x14ac:dyDescent="0.25">
      <c r="A51" s="426" t="s">
        <v>1936</v>
      </c>
      <c r="B51" s="112" t="s">
        <v>1455</v>
      </c>
      <c r="C51" s="120">
        <v>65.819999999999993</v>
      </c>
      <c r="D51" s="120">
        <v>13.16</v>
      </c>
      <c r="E51" s="120">
        <v>78.98</v>
      </c>
      <c r="F51" s="115">
        <v>203569</v>
      </c>
      <c r="G51" s="244"/>
    </row>
    <row r="52" spans="1:7" ht="15" customHeight="1" x14ac:dyDescent="0.25">
      <c r="A52" s="426" t="s">
        <v>40</v>
      </c>
      <c r="B52" s="426" t="s">
        <v>1955</v>
      </c>
      <c r="C52" s="120">
        <v>410</v>
      </c>
      <c r="D52" s="120">
        <v>82</v>
      </c>
      <c r="E52" s="120">
        <v>492</v>
      </c>
      <c r="F52" s="115">
        <v>203577</v>
      </c>
    </row>
    <row r="53" spans="1:7" ht="15" customHeight="1" x14ac:dyDescent="0.25">
      <c r="C53" s="410">
        <f>SUM(C48:C52)</f>
        <v>1094.26</v>
      </c>
      <c r="D53" s="410">
        <f>SUM(D48:D52)</f>
        <v>108.45</v>
      </c>
      <c r="E53" s="410">
        <f>SUM(E48:E52)</f>
        <v>1202.71</v>
      </c>
    </row>
    <row r="54" spans="1:7" ht="15" customHeight="1" x14ac:dyDescent="0.25">
      <c r="C54" s="411"/>
      <c r="D54" s="411"/>
      <c r="E54" s="411"/>
    </row>
    <row r="55" spans="1:7" ht="15" customHeight="1" x14ac:dyDescent="0.3">
      <c r="A55" s="425" t="s">
        <v>888</v>
      </c>
      <c r="C55" s="412"/>
      <c r="D55" s="412"/>
      <c r="E55" s="412"/>
    </row>
    <row r="56" spans="1:7" ht="15" customHeight="1" x14ac:dyDescent="0.25">
      <c r="A56" s="426" t="s">
        <v>3</v>
      </c>
      <c r="B56" s="112" t="s">
        <v>4</v>
      </c>
      <c r="C56" s="412">
        <v>300</v>
      </c>
      <c r="D56" s="412"/>
      <c r="E56" s="412">
        <v>300</v>
      </c>
      <c r="F56" s="115" t="s">
        <v>5</v>
      </c>
    </row>
    <row r="57" spans="1:7" ht="15" customHeight="1" x14ac:dyDescent="0.25">
      <c r="A57" s="426" t="s">
        <v>3</v>
      </c>
      <c r="B57" s="112" t="s">
        <v>4</v>
      </c>
      <c r="C57" s="412">
        <v>196</v>
      </c>
      <c r="D57" s="412"/>
      <c r="E57" s="412">
        <v>196</v>
      </c>
      <c r="F57" s="115" t="s">
        <v>5</v>
      </c>
    </row>
    <row r="58" spans="1:7" ht="15" customHeight="1" x14ac:dyDescent="0.25">
      <c r="A58" s="426" t="s">
        <v>3</v>
      </c>
      <c r="B58" s="112" t="s">
        <v>4</v>
      </c>
      <c r="C58" s="412">
        <v>119</v>
      </c>
      <c r="D58" s="412"/>
      <c r="E58" s="412">
        <v>119</v>
      </c>
      <c r="F58" s="115" t="s">
        <v>5</v>
      </c>
    </row>
    <row r="59" spans="1:7" ht="15" customHeight="1" x14ac:dyDescent="0.25">
      <c r="A59" s="426" t="s">
        <v>1956</v>
      </c>
      <c r="B59" s="112" t="s">
        <v>1957</v>
      </c>
      <c r="C59" s="412">
        <v>200</v>
      </c>
      <c r="D59" s="412">
        <v>40</v>
      </c>
      <c r="E59" s="412">
        <v>240</v>
      </c>
      <c r="F59" s="115">
        <v>203578</v>
      </c>
    </row>
    <row r="60" spans="1:7" ht="15" customHeight="1" x14ac:dyDescent="0.25">
      <c r="A60" s="112" t="s">
        <v>8</v>
      </c>
      <c r="B60" s="253" t="s">
        <v>1387</v>
      </c>
      <c r="C60" s="412">
        <v>30.49</v>
      </c>
      <c r="D60" s="412">
        <v>6.1</v>
      </c>
      <c r="E60" s="412">
        <v>36.590000000000003</v>
      </c>
      <c r="F60" s="115" t="s">
        <v>5</v>
      </c>
    </row>
    <row r="61" spans="1:7" ht="15" customHeight="1" x14ac:dyDescent="0.25">
      <c r="A61" s="426" t="s">
        <v>1845</v>
      </c>
      <c r="B61" s="112" t="s">
        <v>1351</v>
      </c>
      <c r="C61" s="412">
        <v>395.52</v>
      </c>
      <c r="D61" s="412">
        <v>79.099999999999994</v>
      </c>
      <c r="E61" s="412">
        <v>474.62</v>
      </c>
      <c r="F61" s="115" t="s">
        <v>5</v>
      </c>
    </row>
    <row r="62" spans="1:7" ht="15" customHeight="1" x14ac:dyDescent="0.25">
      <c r="A62" s="129"/>
      <c r="B62" s="127"/>
      <c r="C62" s="410">
        <f>SUM(C56:C61)</f>
        <v>1241.01</v>
      </c>
      <c r="D62" s="410">
        <f>SUM(D56:D61)</f>
        <v>125.19999999999999</v>
      </c>
      <c r="E62" s="410">
        <f>SUM(E56:E61)</f>
        <v>1366.21</v>
      </c>
    </row>
    <row r="63" spans="1:7" ht="15" customHeight="1" x14ac:dyDescent="0.25">
      <c r="A63" s="129"/>
      <c r="B63" s="127"/>
      <c r="C63" s="411"/>
      <c r="D63" s="411"/>
      <c r="E63" s="411"/>
    </row>
    <row r="64" spans="1:7" ht="15" customHeight="1" x14ac:dyDescent="0.3">
      <c r="A64" s="134" t="s">
        <v>890</v>
      </c>
      <c r="B64" s="127"/>
      <c r="C64" s="411"/>
      <c r="D64" s="411"/>
      <c r="E64" s="411"/>
    </row>
    <row r="65" spans="1:7" ht="15" customHeight="1" x14ac:dyDescent="0.25">
      <c r="A65" s="429" t="s">
        <v>1850</v>
      </c>
      <c r="B65" s="250" t="s">
        <v>1958</v>
      </c>
      <c r="C65" s="411">
        <v>313.33</v>
      </c>
      <c r="D65" s="411">
        <v>62.67</v>
      </c>
      <c r="E65" s="411">
        <v>376</v>
      </c>
      <c r="F65" s="115">
        <v>203579</v>
      </c>
    </row>
    <row r="66" spans="1:7" ht="15" customHeight="1" x14ac:dyDescent="0.25">
      <c r="A66" s="129"/>
      <c r="B66" s="127"/>
      <c r="C66" s="410">
        <f>SUM(C65:C65)</f>
        <v>313.33</v>
      </c>
      <c r="D66" s="410">
        <f>SUM(D65:D65)</f>
        <v>62.67</v>
      </c>
      <c r="E66" s="410">
        <f>SUM(E65:E65)</f>
        <v>376</v>
      </c>
      <c r="G66" s="244"/>
    </row>
    <row r="67" spans="1:7" ht="15" customHeight="1" x14ac:dyDescent="0.25">
      <c r="A67" s="129"/>
      <c r="B67" s="127"/>
      <c r="C67" s="411"/>
      <c r="D67" s="411"/>
      <c r="E67" s="411"/>
      <c r="G67" s="244"/>
    </row>
    <row r="68" spans="1:7" ht="15" customHeight="1" x14ac:dyDescent="0.35">
      <c r="A68" s="427" t="s">
        <v>1374</v>
      </c>
      <c r="B68" s="284"/>
      <c r="C68" s="395"/>
      <c r="D68" s="395"/>
      <c r="E68" s="395"/>
      <c r="F68" s="266"/>
      <c r="G68" s="244"/>
    </row>
    <row r="69" spans="1:7" ht="15" customHeight="1" x14ac:dyDescent="0.25">
      <c r="A69" s="112" t="s">
        <v>2070</v>
      </c>
      <c r="B69" s="426" t="s">
        <v>2071</v>
      </c>
      <c r="C69" s="412">
        <v>34.200000000000003</v>
      </c>
      <c r="D69" s="412"/>
      <c r="E69" s="412">
        <v>34.200000000000003</v>
      </c>
      <c r="F69" s="115">
        <v>203580</v>
      </c>
      <c r="G69" s="244"/>
    </row>
    <row r="70" spans="1:7" ht="15" customHeight="1" x14ac:dyDescent="0.25">
      <c r="A70" s="112" t="s">
        <v>1959</v>
      </c>
      <c r="B70" s="426" t="s">
        <v>1960</v>
      </c>
      <c r="C70" s="412">
        <v>250</v>
      </c>
      <c r="D70" s="412">
        <v>50</v>
      </c>
      <c r="E70" s="412">
        <v>300</v>
      </c>
      <c r="F70" s="115">
        <v>203581</v>
      </c>
      <c r="G70" s="244"/>
    </row>
    <row r="71" spans="1:7" ht="15" customHeight="1" x14ac:dyDescent="0.25">
      <c r="A71" s="112" t="s">
        <v>1961</v>
      </c>
      <c r="B71" s="426" t="s">
        <v>1962</v>
      </c>
      <c r="C71" s="412">
        <v>32.450000000000003</v>
      </c>
      <c r="D71" s="412">
        <v>6.49</v>
      </c>
      <c r="E71" s="412">
        <v>38.94</v>
      </c>
      <c r="F71" s="115" t="s">
        <v>1963</v>
      </c>
      <c r="G71" s="244"/>
    </row>
    <row r="72" spans="1:7" ht="15" customHeight="1" x14ac:dyDescent="0.35">
      <c r="A72" s="427"/>
      <c r="B72" s="284"/>
      <c r="C72" s="410">
        <f>SUM(C69:C71)</f>
        <v>316.64999999999998</v>
      </c>
      <c r="D72" s="410">
        <f>SUM(D69:D71)</f>
        <v>56.49</v>
      </c>
      <c r="E72" s="410">
        <f>SUM(E69:E71)</f>
        <v>373.14</v>
      </c>
      <c r="F72" s="266"/>
      <c r="G72" s="244"/>
    </row>
    <row r="73" spans="1:7" ht="15" customHeight="1" x14ac:dyDescent="0.35">
      <c r="A73" s="427"/>
      <c r="B73" s="284"/>
      <c r="C73" s="411"/>
      <c r="D73" s="411"/>
      <c r="E73" s="411"/>
      <c r="F73" s="266"/>
      <c r="G73" s="244"/>
    </row>
    <row r="74" spans="1:7" ht="15" customHeight="1" x14ac:dyDescent="0.35">
      <c r="A74" s="427" t="s">
        <v>1907</v>
      </c>
      <c r="B74" s="284"/>
      <c r="C74" s="395"/>
      <c r="D74" s="395"/>
      <c r="E74" s="395"/>
      <c r="F74" s="266"/>
      <c r="G74" s="244"/>
    </row>
    <row r="75" spans="1:7" ht="15" customHeight="1" x14ac:dyDescent="0.35">
      <c r="B75" s="426"/>
      <c r="C75" s="412"/>
      <c r="D75" s="412"/>
      <c r="E75" s="412"/>
      <c r="F75" s="266"/>
      <c r="G75" s="244"/>
    </row>
    <row r="76" spans="1:7" ht="15" customHeight="1" x14ac:dyDescent="0.35">
      <c r="A76" s="427"/>
      <c r="B76" s="284"/>
      <c r="C76" s="410">
        <f>SUM(C75:C75)</f>
        <v>0</v>
      </c>
      <c r="D76" s="410">
        <f>SUM(D75:D75)</f>
        <v>0</v>
      </c>
      <c r="E76" s="410">
        <f>SUM(E75:E75)</f>
        <v>0</v>
      </c>
      <c r="G76" s="244"/>
    </row>
    <row r="77" spans="1:7" ht="15" customHeight="1" x14ac:dyDescent="0.3">
      <c r="A77" s="425" t="s">
        <v>1709</v>
      </c>
      <c r="C77" s="130"/>
      <c r="D77" s="130"/>
      <c r="E77" s="130"/>
      <c r="G77" s="244"/>
    </row>
    <row r="78" spans="1:7" ht="15" customHeight="1" x14ac:dyDescent="0.25">
      <c r="A78" s="426"/>
      <c r="C78" s="130"/>
      <c r="D78" s="130"/>
      <c r="E78" s="130"/>
      <c r="G78" s="244"/>
    </row>
    <row r="79" spans="1:7" ht="15" customHeight="1" x14ac:dyDescent="0.25">
      <c r="A79" s="426"/>
      <c r="C79" s="121">
        <f>SUM(C78:C78)</f>
        <v>0</v>
      </c>
      <c r="D79" s="121">
        <f>SUM(D78:D78)</f>
        <v>0</v>
      </c>
      <c r="E79" s="121">
        <f>SUM(E78:E78)</f>
        <v>0</v>
      </c>
      <c r="G79" s="244"/>
    </row>
    <row r="80" spans="1:7" ht="15" customHeight="1" x14ac:dyDescent="0.3">
      <c r="A80" s="425"/>
      <c r="B80" s="128"/>
      <c r="C80" s="411"/>
      <c r="D80" s="411"/>
      <c r="E80" s="411"/>
    </row>
    <row r="81" spans="1:9" ht="15" customHeight="1" x14ac:dyDescent="0.3">
      <c r="A81" s="135" t="s">
        <v>1199</v>
      </c>
      <c r="B81" s="135"/>
      <c r="C81" s="412"/>
      <c r="D81" s="412"/>
      <c r="E81" s="412"/>
    </row>
    <row r="82" spans="1:9" ht="15" customHeight="1" x14ac:dyDescent="0.25">
      <c r="A82" s="112" t="s">
        <v>8</v>
      </c>
      <c r="B82" s="253" t="s">
        <v>1387</v>
      </c>
      <c r="C82" s="412">
        <v>25.98</v>
      </c>
      <c r="D82" s="412">
        <v>5.19</v>
      </c>
      <c r="E82" s="412">
        <v>31.17</v>
      </c>
      <c r="F82" s="126" t="s">
        <v>5</v>
      </c>
      <c r="G82" s="244"/>
      <c r="I82" s="249"/>
    </row>
    <row r="83" spans="1:9" ht="15" customHeight="1" x14ac:dyDescent="0.25">
      <c r="C83" s="410">
        <f>SUM(C82:C82)</f>
        <v>25.98</v>
      </c>
      <c r="D83" s="410">
        <f>SUM(D82:D82)</f>
        <v>5.19</v>
      </c>
      <c r="E83" s="410">
        <f>SUM(E82:E82)</f>
        <v>31.17</v>
      </c>
      <c r="G83" s="244"/>
      <c r="I83" s="249"/>
    </row>
    <row r="84" spans="1:9" ht="15" customHeight="1" x14ac:dyDescent="0.25">
      <c r="C84" s="112"/>
      <c r="D84" s="112"/>
      <c r="E84" s="112"/>
      <c r="F84" s="112"/>
      <c r="G84" s="112"/>
    </row>
    <row r="85" spans="1:9" ht="15" customHeight="1" x14ac:dyDescent="0.3">
      <c r="A85" s="425" t="s">
        <v>894</v>
      </c>
      <c r="C85" s="411"/>
      <c r="D85" s="411"/>
      <c r="E85" s="416"/>
      <c r="F85" s="112"/>
      <c r="G85" s="112"/>
    </row>
    <row r="86" spans="1:9" ht="15" customHeight="1" x14ac:dyDescent="0.25">
      <c r="A86" s="137"/>
      <c r="B86" s="138"/>
      <c r="C86" s="416"/>
      <c r="D86" s="416"/>
      <c r="E86" s="416"/>
      <c r="F86" s="112"/>
      <c r="G86" s="112"/>
    </row>
    <row r="87" spans="1:9" ht="15" customHeight="1" x14ac:dyDescent="0.25">
      <c r="A87" s="137"/>
      <c r="B87" s="138"/>
      <c r="C87" s="416"/>
      <c r="D87" s="416"/>
      <c r="E87" s="417"/>
      <c r="F87" s="112"/>
      <c r="G87" s="112"/>
    </row>
    <row r="88" spans="1:9" ht="15" customHeight="1" x14ac:dyDescent="0.25">
      <c r="A88" s="137"/>
      <c r="B88" s="138"/>
      <c r="C88" s="416"/>
      <c r="D88" s="416"/>
      <c r="E88" s="411"/>
      <c r="F88" s="112"/>
      <c r="G88" s="112"/>
    </row>
    <row r="89" spans="1:9" ht="15" customHeight="1" x14ac:dyDescent="0.25">
      <c r="C89" s="410">
        <f>SUM(C86:C88)</f>
        <v>0</v>
      </c>
      <c r="D89" s="410">
        <v>0</v>
      </c>
      <c r="E89" s="410">
        <f>SUM(E86:E88)</f>
        <v>0</v>
      </c>
      <c r="F89" s="112"/>
      <c r="G89" s="112"/>
    </row>
    <row r="90" spans="1:9" ht="15" customHeight="1" x14ac:dyDescent="0.25">
      <c r="C90" s="112"/>
      <c r="D90" s="112"/>
      <c r="E90" s="112"/>
      <c r="F90" s="112"/>
      <c r="G90" s="112"/>
    </row>
    <row r="91" spans="1:9" ht="15" customHeight="1" x14ac:dyDescent="0.25">
      <c r="B91" s="141" t="s">
        <v>75</v>
      </c>
      <c r="C91" s="410">
        <f>SUM(+C83+C10+C53+C30+C21+C39+C62+C45+C66+C89+C72+C76)</f>
        <v>17348.250000000004</v>
      </c>
      <c r="D91" s="410">
        <f>SUM(+D83+D10+D53+D30+D21+D39+D62+D45+D66+D89+D72+D76)</f>
        <v>2466.42</v>
      </c>
      <c r="E91" s="410">
        <f>SUM(+E83+E10+E53+E30+E21+E39+E62+E45+E66+E89+E72+E76)</f>
        <v>19814.669999999998</v>
      </c>
      <c r="G91" s="255"/>
    </row>
    <row r="92" spans="1:9" ht="15" customHeight="1" x14ac:dyDescent="0.25">
      <c r="B92" s="145"/>
      <c r="C92" s="411"/>
      <c r="D92" s="411"/>
      <c r="E92" s="411"/>
      <c r="G92" s="255"/>
    </row>
    <row r="93" spans="1:9" ht="15" customHeight="1" x14ac:dyDescent="0.25">
      <c r="A93" s="426"/>
      <c r="C93" s="120"/>
    </row>
    <row r="94" spans="1:9" ht="15" customHeight="1" x14ac:dyDescent="0.25">
      <c r="A94" s="256"/>
      <c r="B94" s="436"/>
      <c r="C94" s="120"/>
    </row>
    <row r="95" spans="1:9" ht="15" customHeight="1" x14ac:dyDescent="0.25">
      <c r="A95" s="143"/>
    </row>
    <row r="96" spans="1:9" ht="15" customHeight="1" x14ac:dyDescent="0.25"/>
    <row r="97" spans="1:9" ht="15" customHeight="1" x14ac:dyDescent="0.25"/>
    <row r="98" spans="1:9" ht="15" customHeight="1" x14ac:dyDescent="0.25"/>
    <row r="99" spans="1:9" ht="15" customHeight="1" x14ac:dyDescent="0.25"/>
    <row r="100" spans="1:9" ht="15" customHeight="1" x14ac:dyDescent="0.25"/>
    <row r="101" spans="1:9" ht="15" customHeight="1" x14ac:dyDescent="0.25"/>
    <row r="102" spans="1:9" ht="15" customHeight="1" x14ac:dyDescent="0.25"/>
    <row r="103" spans="1:9" ht="15" customHeight="1" x14ac:dyDescent="0.25"/>
    <row r="104" spans="1:9" ht="15" customHeight="1" x14ac:dyDescent="0.25"/>
    <row r="105" spans="1:9" ht="15" customHeight="1" x14ac:dyDescent="0.25"/>
    <row r="106" spans="1:9" ht="15" customHeight="1" x14ac:dyDescent="0.25"/>
    <row r="107" spans="1:9" ht="15" customHeight="1" x14ac:dyDescent="0.25">
      <c r="H107" s="137"/>
    </row>
    <row r="108" spans="1:9" ht="15" customHeight="1" x14ac:dyDescent="0.25">
      <c r="I108" s="137"/>
    </row>
    <row r="109" spans="1:9" ht="15" customHeight="1" x14ac:dyDescent="0.25">
      <c r="I109" s="137"/>
    </row>
    <row r="110" spans="1:9" s="137" customFormat="1" ht="15" customHeight="1" x14ac:dyDescent="0.25">
      <c r="A110" s="112"/>
      <c r="B110" s="112"/>
      <c r="C110" s="409"/>
      <c r="D110" s="409"/>
      <c r="E110" s="409"/>
      <c r="F110" s="115"/>
      <c r="G110" s="243"/>
      <c r="H110" s="112"/>
      <c r="I110" s="112"/>
    </row>
    <row r="111" spans="1:9" s="137" customFormat="1" x14ac:dyDescent="0.25">
      <c r="A111" s="112"/>
      <c r="B111" s="112"/>
      <c r="C111" s="409"/>
      <c r="D111" s="409"/>
      <c r="E111" s="409"/>
      <c r="F111" s="115"/>
      <c r="G111" s="243"/>
      <c r="H111" s="112"/>
      <c r="I111" s="112"/>
    </row>
    <row r="112" spans="1:9" s="137" customFormat="1" x14ac:dyDescent="0.25">
      <c r="A112" s="112"/>
      <c r="B112" s="112"/>
      <c r="C112" s="409"/>
      <c r="D112" s="409"/>
      <c r="E112" s="409"/>
      <c r="F112" s="115"/>
      <c r="G112" s="243"/>
      <c r="H112" s="112"/>
      <c r="I112" s="112"/>
    </row>
  </sheetData>
  <mergeCells count="1">
    <mergeCell ref="A1:F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42" sqref="B42"/>
    </sheetView>
  </sheetViews>
  <sheetFormatPr defaultColWidth="8.8984375" defaultRowHeight="13.85" x14ac:dyDescent="0.25"/>
  <cols>
    <col min="1" max="1" width="36.8984375" style="112" customWidth="1"/>
    <col min="2" max="2" width="32.3984375" style="112" customWidth="1"/>
    <col min="3" max="3" width="14" style="409" customWidth="1"/>
    <col min="4" max="4" width="10.59765625" style="409" customWidth="1"/>
    <col min="5" max="5" width="13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6.8984375" style="112" customWidth="1"/>
    <col min="258" max="258" width="32.3984375" style="112" customWidth="1"/>
    <col min="259" max="259" width="14" style="112" customWidth="1"/>
    <col min="260" max="260" width="10.59765625" style="112" customWidth="1"/>
    <col min="261" max="261" width="13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6.8984375" style="112" customWidth="1"/>
    <col min="514" max="514" width="32.3984375" style="112" customWidth="1"/>
    <col min="515" max="515" width="14" style="112" customWidth="1"/>
    <col min="516" max="516" width="10.59765625" style="112" customWidth="1"/>
    <col min="517" max="517" width="13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6.8984375" style="112" customWidth="1"/>
    <col min="770" max="770" width="32.3984375" style="112" customWidth="1"/>
    <col min="771" max="771" width="14" style="112" customWidth="1"/>
    <col min="772" max="772" width="10.59765625" style="112" customWidth="1"/>
    <col min="773" max="773" width="13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6.8984375" style="112" customWidth="1"/>
    <col min="1026" max="1026" width="32.3984375" style="112" customWidth="1"/>
    <col min="1027" max="1027" width="14" style="112" customWidth="1"/>
    <col min="1028" max="1028" width="10.59765625" style="112" customWidth="1"/>
    <col min="1029" max="1029" width="13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6.8984375" style="112" customWidth="1"/>
    <col min="1282" max="1282" width="32.3984375" style="112" customWidth="1"/>
    <col min="1283" max="1283" width="14" style="112" customWidth="1"/>
    <col min="1284" max="1284" width="10.59765625" style="112" customWidth="1"/>
    <col min="1285" max="1285" width="13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6.8984375" style="112" customWidth="1"/>
    <col min="1538" max="1538" width="32.3984375" style="112" customWidth="1"/>
    <col min="1539" max="1539" width="14" style="112" customWidth="1"/>
    <col min="1540" max="1540" width="10.59765625" style="112" customWidth="1"/>
    <col min="1541" max="1541" width="13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6.8984375" style="112" customWidth="1"/>
    <col min="1794" max="1794" width="32.3984375" style="112" customWidth="1"/>
    <col min="1795" max="1795" width="14" style="112" customWidth="1"/>
    <col min="1796" max="1796" width="10.59765625" style="112" customWidth="1"/>
    <col min="1797" max="1797" width="13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6.8984375" style="112" customWidth="1"/>
    <col min="2050" max="2050" width="32.3984375" style="112" customWidth="1"/>
    <col min="2051" max="2051" width="14" style="112" customWidth="1"/>
    <col min="2052" max="2052" width="10.59765625" style="112" customWidth="1"/>
    <col min="2053" max="2053" width="13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6.8984375" style="112" customWidth="1"/>
    <col min="2306" max="2306" width="32.3984375" style="112" customWidth="1"/>
    <col min="2307" max="2307" width="14" style="112" customWidth="1"/>
    <col min="2308" max="2308" width="10.59765625" style="112" customWidth="1"/>
    <col min="2309" max="2309" width="13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6.8984375" style="112" customWidth="1"/>
    <col min="2562" max="2562" width="32.3984375" style="112" customWidth="1"/>
    <col min="2563" max="2563" width="14" style="112" customWidth="1"/>
    <col min="2564" max="2564" width="10.59765625" style="112" customWidth="1"/>
    <col min="2565" max="2565" width="13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6.8984375" style="112" customWidth="1"/>
    <col min="2818" max="2818" width="32.3984375" style="112" customWidth="1"/>
    <col min="2819" max="2819" width="14" style="112" customWidth="1"/>
    <col min="2820" max="2820" width="10.59765625" style="112" customWidth="1"/>
    <col min="2821" max="2821" width="13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6.8984375" style="112" customWidth="1"/>
    <col min="3074" max="3074" width="32.3984375" style="112" customWidth="1"/>
    <col min="3075" max="3075" width="14" style="112" customWidth="1"/>
    <col min="3076" max="3076" width="10.59765625" style="112" customWidth="1"/>
    <col min="3077" max="3077" width="13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6.8984375" style="112" customWidth="1"/>
    <col min="3330" max="3330" width="32.3984375" style="112" customWidth="1"/>
    <col min="3331" max="3331" width="14" style="112" customWidth="1"/>
    <col min="3332" max="3332" width="10.59765625" style="112" customWidth="1"/>
    <col min="3333" max="3333" width="13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6.8984375" style="112" customWidth="1"/>
    <col min="3586" max="3586" width="32.3984375" style="112" customWidth="1"/>
    <col min="3587" max="3587" width="14" style="112" customWidth="1"/>
    <col min="3588" max="3588" width="10.59765625" style="112" customWidth="1"/>
    <col min="3589" max="3589" width="13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6.8984375" style="112" customWidth="1"/>
    <col min="3842" max="3842" width="32.3984375" style="112" customWidth="1"/>
    <col min="3843" max="3843" width="14" style="112" customWidth="1"/>
    <col min="3844" max="3844" width="10.59765625" style="112" customWidth="1"/>
    <col min="3845" max="3845" width="13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6.8984375" style="112" customWidth="1"/>
    <col min="4098" max="4098" width="32.3984375" style="112" customWidth="1"/>
    <col min="4099" max="4099" width="14" style="112" customWidth="1"/>
    <col min="4100" max="4100" width="10.59765625" style="112" customWidth="1"/>
    <col min="4101" max="4101" width="13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6.8984375" style="112" customWidth="1"/>
    <col min="4354" max="4354" width="32.3984375" style="112" customWidth="1"/>
    <col min="4355" max="4355" width="14" style="112" customWidth="1"/>
    <col min="4356" max="4356" width="10.59765625" style="112" customWidth="1"/>
    <col min="4357" max="4357" width="13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6.8984375" style="112" customWidth="1"/>
    <col min="4610" max="4610" width="32.3984375" style="112" customWidth="1"/>
    <col min="4611" max="4611" width="14" style="112" customWidth="1"/>
    <col min="4612" max="4612" width="10.59765625" style="112" customWidth="1"/>
    <col min="4613" max="4613" width="13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6.8984375" style="112" customWidth="1"/>
    <col min="4866" max="4866" width="32.3984375" style="112" customWidth="1"/>
    <col min="4867" max="4867" width="14" style="112" customWidth="1"/>
    <col min="4868" max="4868" width="10.59765625" style="112" customWidth="1"/>
    <col min="4869" max="4869" width="13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6.8984375" style="112" customWidth="1"/>
    <col min="5122" max="5122" width="32.3984375" style="112" customWidth="1"/>
    <col min="5123" max="5123" width="14" style="112" customWidth="1"/>
    <col min="5124" max="5124" width="10.59765625" style="112" customWidth="1"/>
    <col min="5125" max="5125" width="13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6.8984375" style="112" customWidth="1"/>
    <col min="5378" max="5378" width="32.3984375" style="112" customWidth="1"/>
    <col min="5379" max="5379" width="14" style="112" customWidth="1"/>
    <col min="5380" max="5380" width="10.59765625" style="112" customWidth="1"/>
    <col min="5381" max="5381" width="13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6.8984375" style="112" customWidth="1"/>
    <col min="5634" max="5634" width="32.3984375" style="112" customWidth="1"/>
    <col min="5635" max="5635" width="14" style="112" customWidth="1"/>
    <col min="5636" max="5636" width="10.59765625" style="112" customWidth="1"/>
    <col min="5637" max="5637" width="13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6.8984375" style="112" customWidth="1"/>
    <col min="5890" max="5890" width="32.3984375" style="112" customWidth="1"/>
    <col min="5891" max="5891" width="14" style="112" customWidth="1"/>
    <col min="5892" max="5892" width="10.59765625" style="112" customWidth="1"/>
    <col min="5893" max="5893" width="13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6.8984375" style="112" customWidth="1"/>
    <col min="6146" max="6146" width="32.3984375" style="112" customWidth="1"/>
    <col min="6147" max="6147" width="14" style="112" customWidth="1"/>
    <col min="6148" max="6148" width="10.59765625" style="112" customWidth="1"/>
    <col min="6149" max="6149" width="13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6.8984375" style="112" customWidth="1"/>
    <col min="6402" max="6402" width="32.3984375" style="112" customWidth="1"/>
    <col min="6403" max="6403" width="14" style="112" customWidth="1"/>
    <col min="6404" max="6404" width="10.59765625" style="112" customWidth="1"/>
    <col min="6405" max="6405" width="13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6.8984375" style="112" customWidth="1"/>
    <col min="6658" max="6658" width="32.3984375" style="112" customWidth="1"/>
    <col min="6659" max="6659" width="14" style="112" customWidth="1"/>
    <col min="6660" max="6660" width="10.59765625" style="112" customWidth="1"/>
    <col min="6661" max="6661" width="13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6.8984375" style="112" customWidth="1"/>
    <col min="6914" max="6914" width="32.3984375" style="112" customWidth="1"/>
    <col min="6915" max="6915" width="14" style="112" customWidth="1"/>
    <col min="6916" max="6916" width="10.59765625" style="112" customWidth="1"/>
    <col min="6917" max="6917" width="13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6.8984375" style="112" customWidth="1"/>
    <col min="7170" max="7170" width="32.3984375" style="112" customWidth="1"/>
    <col min="7171" max="7171" width="14" style="112" customWidth="1"/>
    <col min="7172" max="7172" width="10.59765625" style="112" customWidth="1"/>
    <col min="7173" max="7173" width="13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6.8984375" style="112" customWidth="1"/>
    <col min="7426" max="7426" width="32.3984375" style="112" customWidth="1"/>
    <col min="7427" max="7427" width="14" style="112" customWidth="1"/>
    <col min="7428" max="7428" width="10.59765625" style="112" customWidth="1"/>
    <col min="7429" max="7429" width="13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6.8984375" style="112" customWidth="1"/>
    <col min="7682" max="7682" width="32.3984375" style="112" customWidth="1"/>
    <col min="7683" max="7683" width="14" style="112" customWidth="1"/>
    <col min="7684" max="7684" width="10.59765625" style="112" customWidth="1"/>
    <col min="7685" max="7685" width="13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6.8984375" style="112" customWidth="1"/>
    <col min="7938" max="7938" width="32.3984375" style="112" customWidth="1"/>
    <col min="7939" max="7939" width="14" style="112" customWidth="1"/>
    <col min="7940" max="7940" width="10.59765625" style="112" customWidth="1"/>
    <col min="7941" max="7941" width="13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6.8984375" style="112" customWidth="1"/>
    <col min="8194" max="8194" width="32.3984375" style="112" customWidth="1"/>
    <col min="8195" max="8195" width="14" style="112" customWidth="1"/>
    <col min="8196" max="8196" width="10.59765625" style="112" customWidth="1"/>
    <col min="8197" max="8197" width="13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6.8984375" style="112" customWidth="1"/>
    <col min="8450" max="8450" width="32.3984375" style="112" customWidth="1"/>
    <col min="8451" max="8451" width="14" style="112" customWidth="1"/>
    <col min="8452" max="8452" width="10.59765625" style="112" customWidth="1"/>
    <col min="8453" max="8453" width="13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6.8984375" style="112" customWidth="1"/>
    <col min="8706" max="8706" width="32.3984375" style="112" customWidth="1"/>
    <col min="8707" max="8707" width="14" style="112" customWidth="1"/>
    <col min="8708" max="8708" width="10.59765625" style="112" customWidth="1"/>
    <col min="8709" max="8709" width="13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6.8984375" style="112" customWidth="1"/>
    <col min="8962" max="8962" width="32.3984375" style="112" customWidth="1"/>
    <col min="8963" max="8963" width="14" style="112" customWidth="1"/>
    <col min="8964" max="8964" width="10.59765625" style="112" customWidth="1"/>
    <col min="8965" max="8965" width="13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6.8984375" style="112" customWidth="1"/>
    <col min="9218" max="9218" width="32.3984375" style="112" customWidth="1"/>
    <col min="9219" max="9219" width="14" style="112" customWidth="1"/>
    <col min="9220" max="9220" width="10.59765625" style="112" customWidth="1"/>
    <col min="9221" max="9221" width="13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6.8984375" style="112" customWidth="1"/>
    <col min="9474" max="9474" width="32.3984375" style="112" customWidth="1"/>
    <col min="9475" max="9475" width="14" style="112" customWidth="1"/>
    <col min="9476" max="9476" width="10.59765625" style="112" customWidth="1"/>
    <col min="9477" max="9477" width="13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6.8984375" style="112" customWidth="1"/>
    <col min="9730" max="9730" width="32.3984375" style="112" customWidth="1"/>
    <col min="9731" max="9731" width="14" style="112" customWidth="1"/>
    <col min="9732" max="9732" width="10.59765625" style="112" customWidth="1"/>
    <col min="9733" max="9733" width="13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6.8984375" style="112" customWidth="1"/>
    <col min="9986" max="9986" width="32.3984375" style="112" customWidth="1"/>
    <col min="9987" max="9987" width="14" style="112" customWidth="1"/>
    <col min="9988" max="9988" width="10.59765625" style="112" customWidth="1"/>
    <col min="9989" max="9989" width="13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6.8984375" style="112" customWidth="1"/>
    <col min="10242" max="10242" width="32.3984375" style="112" customWidth="1"/>
    <col min="10243" max="10243" width="14" style="112" customWidth="1"/>
    <col min="10244" max="10244" width="10.59765625" style="112" customWidth="1"/>
    <col min="10245" max="10245" width="13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6.8984375" style="112" customWidth="1"/>
    <col min="10498" max="10498" width="32.3984375" style="112" customWidth="1"/>
    <col min="10499" max="10499" width="14" style="112" customWidth="1"/>
    <col min="10500" max="10500" width="10.59765625" style="112" customWidth="1"/>
    <col min="10501" max="10501" width="13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6.8984375" style="112" customWidth="1"/>
    <col min="10754" max="10754" width="32.3984375" style="112" customWidth="1"/>
    <col min="10755" max="10755" width="14" style="112" customWidth="1"/>
    <col min="10756" max="10756" width="10.59765625" style="112" customWidth="1"/>
    <col min="10757" max="10757" width="13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6.8984375" style="112" customWidth="1"/>
    <col min="11010" max="11010" width="32.3984375" style="112" customWidth="1"/>
    <col min="11011" max="11011" width="14" style="112" customWidth="1"/>
    <col min="11012" max="11012" width="10.59765625" style="112" customWidth="1"/>
    <col min="11013" max="11013" width="13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6.8984375" style="112" customWidth="1"/>
    <col min="11266" max="11266" width="32.3984375" style="112" customWidth="1"/>
    <col min="11267" max="11267" width="14" style="112" customWidth="1"/>
    <col min="11268" max="11268" width="10.59765625" style="112" customWidth="1"/>
    <col min="11269" max="11269" width="13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6.8984375" style="112" customWidth="1"/>
    <col min="11522" max="11522" width="32.3984375" style="112" customWidth="1"/>
    <col min="11523" max="11523" width="14" style="112" customWidth="1"/>
    <col min="11524" max="11524" width="10.59765625" style="112" customWidth="1"/>
    <col min="11525" max="11525" width="13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6.8984375" style="112" customWidth="1"/>
    <col min="11778" max="11778" width="32.3984375" style="112" customWidth="1"/>
    <col min="11779" max="11779" width="14" style="112" customWidth="1"/>
    <col min="11780" max="11780" width="10.59765625" style="112" customWidth="1"/>
    <col min="11781" max="11781" width="13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6.8984375" style="112" customWidth="1"/>
    <col min="12034" max="12034" width="32.3984375" style="112" customWidth="1"/>
    <col min="12035" max="12035" width="14" style="112" customWidth="1"/>
    <col min="12036" max="12036" width="10.59765625" style="112" customWidth="1"/>
    <col min="12037" max="12037" width="13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6.8984375" style="112" customWidth="1"/>
    <col min="12290" max="12290" width="32.3984375" style="112" customWidth="1"/>
    <col min="12291" max="12291" width="14" style="112" customWidth="1"/>
    <col min="12292" max="12292" width="10.59765625" style="112" customWidth="1"/>
    <col min="12293" max="12293" width="13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6.8984375" style="112" customWidth="1"/>
    <col min="12546" max="12546" width="32.3984375" style="112" customWidth="1"/>
    <col min="12547" max="12547" width="14" style="112" customWidth="1"/>
    <col min="12548" max="12548" width="10.59765625" style="112" customWidth="1"/>
    <col min="12549" max="12549" width="13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6.8984375" style="112" customWidth="1"/>
    <col min="12802" max="12802" width="32.3984375" style="112" customWidth="1"/>
    <col min="12803" max="12803" width="14" style="112" customWidth="1"/>
    <col min="12804" max="12804" width="10.59765625" style="112" customWidth="1"/>
    <col min="12805" max="12805" width="13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6.8984375" style="112" customWidth="1"/>
    <col min="13058" max="13058" width="32.3984375" style="112" customWidth="1"/>
    <col min="13059" max="13059" width="14" style="112" customWidth="1"/>
    <col min="13060" max="13060" width="10.59765625" style="112" customWidth="1"/>
    <col min="13061" max="13061" width="13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6.8984375" style="112" customWidth="1"/>
    <col min="13314" max="13314" width="32.3984375" style="112" customWidth="1"/>
    <col min="13315" max="13315" width="14" style="112" customWidth="1"/>
    <col min="13316" max="13316" width="10.59765625" style="112" customWidth="1"/>
    <col min="13317" max="13317" width="13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6.8984375" style="112" customWidth="1"/>
    <col min="13570" max="13570" width="32.3984375" style="112" customWidth="1"/>
    <col min="13571" max="13571" width="14" style="112" customWidth="1"/>
    <col min="13572" max="13572" width="10.59765625" style="112" customWidth="1"/>
    <col min="13573" max="13573" width="13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6.8984375" style="112" customWidth="1"/>
    <col min="13826" max="13826" width="32.3984375" style="112" customWidth="1"/>
    <col min="13827" max="13827" width="14" style="112" customWidth="1"/>
    <col min="13828" max="13828" width="10.59765625" style="112" customWidth="1"/>
    <col min="13829" max="13829" width="13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6.8984375" style="112" customWidth="1"/>
    <col min="14082" max="14082" width="32.3984375" style="112" customWidth="1"/>
    <col min="14083" max="14083" width="14" style="112" customWidth="1"/>
    <col min="14084" max="14084" width="10.59765625" style="112" customWidth="1"/>
    <col min="14085" max="14085" width="13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6.8984375" style="112" customWidth="1"/>
    <col min="14338" max="14338" width="32.3984375" style="112" customWidth="1"/>
    <col min="14339" max="14339" width="14" style="112" customWidth="1"/>
    <col min="14340" max="14340" width="10.59765625" style="112" customWidth="1"/>
    <col min="14341" max="14341" width="13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6.8984375" style="112" customWidth="1"/>
    <col min="14594" max="14594" width="32.3984375" style="112" customWidth="1"/>
    <col min="14595" max="14595" width="14" style="112" customWidth="1"/>
    <col min="14596" max="14596" width="10.59765625" style="112" customWidth="1"/>
    <col min="14597" max="14597" width="13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6.8984375" style="112" customWidth="1"/>
    <col min="14850" max="14850" width="32.3984375" style="112" customWidth="1"/>
    <col min="14851" max="14851" width="14" style="112" customWidth="1"/>
    <col min="14852" max="14852" width="10.59765625" style="112" customWidth="1"/>
    <col min="14853" max="14853" width="13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6.8984375" style="112" customWidth="1"/>
    <col min="15106" max="15106" width="32.3984375" style="112" customWidth="1"/>
    <col min="15107" max="15107" width="14" style="112" customWidth="1"/>
    <col min="15108" max="15108" width="10.59765625" style="112" customWidth="1"/>
    <col min="15109" max="15109" width="13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6.8984375" style="112" customWidth="1"/>
    <col min="15362" max="15362" width="32.3984375" style="112" customWidth="1"/>
    <col min="15363" max="15363" width="14" style="112" customWidth="1"/>
    <col min="15364" max="15364" width="10.59765625" style="112" customWidth="1"/>
    <col min="15365" max="15365" width="13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6.8984375" style="112" customWidth="1"/>
    <col min="15618" max="15618" width="32.3984375" style="112" customWidth="1"/>
    <col min="15619" max="15619" width="14" style="112" customWidth="1"/>
    <col min="15620" max="15620" width="10.59765625" style="112" customWidth="1"/>
    <col min="15621" max="15621" width="13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6.8984375" style="112" customWidth="1"/>
    <col min="15874" max="15874" width="32.3984375" style="112" customWidth="1"/>
    <col min="15875" max="15875" width="14" style="112" customWidth="1"/>
    <col min="15876" max="15876" width="10.59765625" style="112" customWidth="1"/>
    <col min="15877" max="15877" width="13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6.8984375" style="112" customWidth="1"/>
    <col min="16130" max="16130" width="32.3984375" style="112" customWidth="1"/>
    <col min="16131" max="16131" width="14" style="112" customWidth="1"/>
    <col min="16132" max="16132" width="10.59765625" style="112" customWidth="1"/>
    <col min="16133" max="16133" width="13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1964</v>
      </c>
      <c r="B1" s="498"/>
      <c r="C1" s="498"/>
      <c r="D1" s="498"/>
      <c r="E1" s="498"/>
      <c r="F1" s="498"/>
    </row>
    <row r="2" spans="1:8" ht="15.7" customHeight="1" x14ac:dyDescent="0.25">
      <c r="B2" s="113" t="s">
        <v>1965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 t="s">
        <v>1966</v>
      </c>
      <c r="B5" s="112" t="s">
        <v>1967</v>
      </c>
      <c r="C5" s="120">
        <v>70</v>
      </c>
      <c r="D5" s="120"/>
      <c r="E5" s="120">
        <v>70</v>
      </c>
      <c r="F5" s="115">
        <v>203582</v>
      </c>
    </row>
    <row r="6" spans="1:8" ht="15" customHeight="1" x14ac:dyDescent="0.25">
      <c r="C6" s="410">
        <f>SUM(C5:C5)</f>
        <v>70</v>
      </c>
      <c r="D6" s="410">
        <f>SUM(D5:D5)</f>
        <v>0</v>
      </c>
      <c r="E6" s="410">
        <f>SUM(E5:E5)</f>
        <v>70</v>
      </c>
      <c r="H6" s="112" t="s">
        <v>10</v>
      </c>
    </row>
    <row r="7" spans="1:8" ht="15" customHeight="1" x14ac:dyDescent="0.25">
      <c r="C7" s="411"/>
      <c r="D7" s="411"/>
      <c r="E7" s="411"/>
    </row>
    <row r="8" spans="1:8" ht="15" customHeight="1" x14ac:dyDescent="0.3">
      <c r="A8" s="425" t="s">
        <v>874</v>
      </c>
      <c r="C8" s="412"/>
      <c r="D8" s="412"/>
      <c r="E8" s="412"/>
    </row>
    <row r="9" spans="1:8" ht="15" customHeight="1" x14ac:dyDescent="0.25">
      <c r="A9" s="426" t="s">
        <v>27</v>
      </c>
      <c r="B9" s="112" t="s">
        <v>1659</v>
      </c>
      <c r="C9" s="120">
        <v>61</v>
      </c>
      <c r="D9" s="120">
        <v>0</v>
      </c>
      <c r="E9" s="120">
        <v>61</v>
      </c>
      <c r="F9" s="115">
        <v>203583</v>
      </c>
    </row>
    <row r="10" spans="1:8" ht="15" customHeight="1" x14ac:dyDescent="0.25">
      <c r="C10" s="410">
        <f>SUM(C9:C9)</f>
        <v>61</v>
      </c>
      <c r="D10" s="410">
        <f>SUM(D9:D9)</f>
        <v>0</v>
      </c>
      <c r="E10" s="410">
        <f>SUM(E9:E9)</f>
        <v>61</v>
      </c>
    </row>
    <row r="11" spans="1:8" ht="15" customHeight="1" x14ac:dyDescent="0.25">
      <c r="C11" s="411"/>
      <c r="D11" s="411"/>
      <c r="E11" s="411"/>
    </row>
    <row r="12" spans="1:8" ht="15" customHeight="1" x14ac:dyDescent="0.3">
      <c r="A12" s="425" t="s">
        <v>876</v>
      </c>
      <c r="C12" s="412"/>
      <c r="D12" s="412"/>
      <c r="E12" s="412"/>
    </row>
    <row r="13" spans="1:8" ht="15" customHeight="1" x14ac:dyDescent="0.25">
      <c r="A13" s="426" t="s">
        <v>1968</v>
      </c>
      <c r="B13" s="112" t="s">
        <v>1969</v>
      </c>
      <c r="C13" s="412">
        <v>21</v>
      </c>
      <c r="D13" s="412">
        <v>4.2</v>
      </c>
      <c r="E13" s="412">
        <v>25.2</v>
      </c>
      <c r="F13" s="115" t="s">
        <v>52</v>
      </c>
    </row>
    <row r="14" spans="1:8" ht="15" customHeight="1" x14ac:dyDescent="0.25">
      <c r="A14" s="426" t="s">
        <v>37</v>
      </c>
      <c r="B14" s="112" t="s">
        <v>1970</v>
      </c>
      <c r="C14" s="412">
        <v>90.35</v>
      </c>
      <c r="D14" s="412">
        <v>4.5199999999999996</v>
      </c>
      <c r="E14" s="412">
        <v>94.87</v>
      </c>
      <c r="F14" s="115">
        <v>203584</v>
      </c>
    </row>
    <row r="15" spans="1:8" ht="15" customHeight="1" x14ac:dyDescent="0.25">
      <c r="A15" s="426" t="s">
        <v>1971</v>
      </c>
      <c r="B15" s="112" t="s">
        <v>1972</v>
      </c>
      <c r="C15" s="120">
        <v>20.64</v>
      </c>
      <c r="D15" s="120">
        <v>4.13</v>
      </c>
      <c r="E15" s="120">
        <v>24.77</v>
      </c>
      <c r="F15" s="115" t="s">
        <v>52</v>
      </c>
      <c r="G15" s="244"/>
    </row>
    <row r="16" spans="1:8" ht="15" customHeight="1" x14ac:dyDescent="0.25">
      <c r="A16" s="426" t="s">
        <v>1704</v>
      </c>
      <c r="B16" s="112" t="s">
        <v>1973</v>
      </c>
      <c r="C16" s="120">
        <v>29.64</v>
      </c>
      <c r="D16" s="120">
        <v>5.93</v>
      </c>
      <c r="E16" s="120">
        <v>35.57</v>
      </c>
      <c r="F16" s="115" t="s">
        <v>52</v>
      </c>
      <c r="G16" s="244"/>
    </row>
    <row r="17" spans="1:7" s="127" customFormat="1" ht="15" customHeight="1" x14ac:dyDescent="0.3">
      <c r="B17" s="128"/>
      <c r="C17" s="410">
        <f>SUM(C13:C16)</f>
        <v>161.63</v>
      </c>
      <c r="D17" s="410">
        <f>SUM(D13:D16)</f>
        <v>18.779999999999998</v>
      </c>
      <c r="E17" s="410">
        <f>SUM(E13:E16)</f>
        <v>180.41</v>
      </c>
      <c r="F17" s="126"/>
      <c r="G17" s="248"/>
    </row>
    <row r="18" spans="1:7" s="127" customFormat="1" ht="15" customHeight="1" x14ac:dyDescent="0.3">
      <c r="B18" s="128"/>
      <c r="C18" s="411"/>
      <c r="D18" s="411"/>
      <c r="E18" s="411"/>
      <c r="F18" s="126"/>
      <c r="G18" s="248"/>
    </row>
    <row r="19" spans="1:7" ht="15" customHeight="1" x14ac:dyDescent="0.3">
      <c r="A19" s="425" t="s">
        <v>887</v>
      </c>
      <c r="C19" s="412"/>
      <c r="D19" s="412"/>
      <c r="E19" s="412"/>
    </row>
    <row r="20" spans="1:7" ht="15" customHeight="1" x14ac:dyDescent="0.25">
      <c r="A20" s="426" t="s">
        <v>37</v>
      </c>
      <c r="B20" s="112" t="s">
        <v>1974</v>
      </c>
      <c r="C20" s="412">
        <v>138.38999999999999</v>
      </c>
      <c r="D20" s="412">
        <v>27.68</v>
      </c>
      <c r="E20" s="412">
        <v>166.07</v>
      </c>
      <c r="F20" s="115">
        <v>203584</v>
      </c>
    </row>
    <row r="21" spans="1:7" ht="15" customHeight="1" x14ac:dyDescent="0.25">
      <c r="A21" s="129"/>
      <c r="B21" s="127"/>
      <c r="C21" s="410">
        <f>SUM(C20:C20)</f>
        <v>138.38999999999999</v>
      </c>
      <c r="D21" s="410">
        <f>SUM(D20:D20)</f>
        <v>27.68</v>
      </c>
      <c r="E21" s="410">
        <f>SUM(E20:E20)</f>
        <v>166.07</v>
      </c>
    </row>
    <row r="22" spans="1:7" ht="15" customHeight="1" x14ac:dyDescent="0.25">
      <c r="A22" s="129"/>
      <c r="B22" s="127"/>
      <c r="C22" s="411"/>
      <c r="D22" s="411"/>
      <c r="E22" s="411"/>
    </row>
    <row r="23" spans="1:7" ht="15" customHeight="1" x14ac:dyDescent="0.3">
      <c r="A23" s="425" t="s">
        <v>888</v>
      </c>
      <c r="C23" s="412"/>
      <c r="D23" s="412"/>
      <c r="E23" s="412"/>
    </row>
    <row r="24" spans="1:7" ht="15" customHeight="1" x14ac:dyDescent="0.25">
      <c r="A24" s="426" t="s">
        <v>1719</v>
      </c>
      <c r="B24" s="112" t="s">
        <v>1975</v>
      </c>
      <c r="C24" s="412">
        <v>78.3</v>
      </c>
      <c r="D24" s="412"/>
      <c r="E24" s="412">
        <v>78.3</v>
      </c>
      <c r="F24" s="115">
        <v>203585</v>
      </c>
    </row>
    <row r="25" spans="1:7" ht="15" customHeight="1" x14ac:dyDescent="0.25">
      <c r="A25" s="129"/>
      <c r="B25" s="127"/>
      <c r="C25" s="410">
        <f>SUM(C24:C24)</f>
        <v>78.3</v>
      </c>
      <c r="D25" s="410">
        <f>SUM(D24:D24)</f>
        <v>0</v>
      </c>
      <c r="E25" s="410">
        <f>SUM(E24:E24)</f>
        <v>78.3</v>
      </c>
    </row>
    <row r="26" spans="1:7" ht="15" customHeight="1" x14ac:dyDescent="0.25">
      <c r="A26" s="129"/>
      <c r="B26" s="127"/>
      <c r="C26" s="411"/>
      <c r="D26" s="411"/>
      <c r="E26" s="411"/>
    </row>
    <row r="27" spans="1:7" ht="15" customHeight="1" x14ac:dyDescent="0.3">
      <c r="A27" s="425" t="s">
        <v>894</v>
      </c>
      <c r="C27" s="411"/>
      <c r="D27" s="411"/>
      <c r="E27" s="416"/>
      <c r="F27" s="112"/>
      <c r="G27" s="112"/>
    </row>
    <row r="28" spans="1:7" ht="15" customHeight="1" x14ac:dyDescent="0.25">
      <c r="A28" s="137" t="s">
        <v>90</v>
      </c>
      <c r="B28" s="138" t="s">
        <v>276</v>
      </c>
      <c r="C28" s="416">
        <v>12856.3</v>
      </c>
      <c r="D28" s="416"/>
      <c r="E28" s="416">
        <v>12856.3</v>
      </c>
      <c r="F28" s="112" t="s">
        <v>92</v>
      </c>
      <c r="G28" s="112"/>
    </row>
    <row r="29" spans="1:7" ht="15" customHeight="1" x14ac:dyDescent="0.25">
      <c r="A29" s="137" t="s">
        <v>93</v>
      </c>
      <c r="B29" s="138" t="s">
        <v>277</v>
      </c>
      <c r="C29" s="416">
        <v>4253.42</v>
      </c>
      <c r="D29" s="416"/>
      <c r="E29" s="417">
        <v>4253.42</v>
      </c>
      <c r="F29" s="112">
        <v>203586</v>
      </c>
      <c r="G29" s="112"/>
    </row>
    <row r="30" spans="1:7" ht="15" customHeight="1" x14ac:dyDescent="0.25">
      <c r="A30" s="137" t="s">
        <v>95</v>
      </c>
      <c r="B30" s="138" t="s">
        <v>278</v>
      </c>
      <c r="C30" s="416">
        <v>4415.47</v>
      </c>
      <c r="D30" s="416"/>
      <c r="E30" s="411">
        <v>4415.47</v>
      </c>
      <c r="F30" s="112">
        <v>203587</v>
      </c>
      <c r="G30" s="112"/>
    </row>
    <row r="31" spans="1:7" ht="15" customHeight="1" x14ac:dyDescent="0.25">
      <c r="C31" s="410">
        <f>SUM(C28:C30)</f>
        <v>21525.190000000002</v>
      </c>
      <c r="D31" s="410">
        <v>0</v>
      </c>
      <c r="E31" s="410">
        <f>SUM(E28:E30)</f>
        <v>21525.190000000002</v>
      </c>
      <c r="F31" s="112"/>
      <c r="G31" s="112"/>
    </row>
    <row r="32" spans="1:7" ht="15" customHeight="1" x14ac:dyDescent="0.25">
      <c r="C32" s="112"/>
      <c r="D32" s="112"/>
      <c r="E32" s="112"/>
      <c r="F32" s="112"/>
      <c r="G32" s="112"/>
    </row>
    <row r="33" spans="1:7" ht="15" customHeight="1" x14ac:dyDescent="0.25">
      <c r="B33" s="141" t="s">
        <v>75</v>
      </c>
      <c r="C33" s="410">
        <f>SUM(+C6+C17+C10+C21+C25+C31)</f>
        <v>22034.510000000002</v>
      </c>
      <c r="D33" s="410">
        <f>SUM(+D6+D17+D10+D21+D25+D31)</f>
        <v>46.459999999999994</v>
      </c>
      <c r="E33" s="410">
        <f>SUM(+E6+E17+E10+E21+E25+E31)</f>
        <v>22080.97</v>
      </c>
      <c r="G33" s="255"/>
    </row>
    <row r="34" spans="1:7" ht="15" customHeight="1" x14ac:dyDescent="0.25">
      <c r="B34" s="145"/>
      <c r="C34" s="411"/>
      <c r="D34" s="411"/>
      <c r="E34" s="411"/>
      <c r="G34" s="255"/>
    </row>
    <row r="35" spans="1:7" ht="15" customHeight="1" x14ac:dyDescent="0.25">
      <c r="A35" s="426"/>
      <c r="C35" s="120"/>
    </row>
    <row r="36" spans="1:7" ht="15" customHeight="1" x14ac:dyDescent="0.25">
      <c r="A36" s="256"/>
      <c r="B36" s="436"/>
      <c r="C36" s="120"/>
    </row>
    <row r="37" spans="1:7" ht="15" customHeight="1" x14ac:dyDescent="0.25">
      <c r="A37" s="143"/>
    </row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spans="1:9" ht="15" customHeight="1" x14ac:dyDescent="0.25">
      <c r="H49" s="137"/>
    </row>
    <row r="50" spans="1:9" ht="15" customHeight="1" x14ac:dyDescent="0.25">
      <c r="I50" s="137"/>
    </row>
    <row r="51" spans="1:9" ht="15" customHeight="1" x14ac:dyDescent="0.25">
      <c r="I51" s="137"/>
    </row>
    <row r="52" spans="1:9" s="137" customFormat="1" ht="15" customHeight="1" x14ac:dyDescent="0.25">
      <c r="A52" s="112"/>
      <c r="B52" s="112"/>
      <c r="C52" s="409"/>
      <c r="D52" s="409"/>
      <c r="E52" s="409"/>
      <c r="F52" s="115"/>
      <c r="G52" s="243"/>
      <c r="H52" s="112"/>
      <c r="I52" s="112"/>
    </row>
    <row r="53" spans="1:9" s="137" customFormat="1" x14ac:dyDescent="0.25">
      <c r="A53" s="112"/>
      <c r="B53" s="112"/>
      <c r="C53" s="409"/>
      <c r="D53" s="409"/>
      <c r="E53" s="409"/>
      <c r="F53" s="115"/>
      <c r="G53" s="243"/>
      <c r="H53" s="112"/>
      <c r="I53" s="112"/>
    </row>
    <row r="54" spans="1:9" s="137" customFormat="1" x14ac:dyDescent="0.25">
      <c r="A54" s="112"/>
      <c r="B54" s="112"/>
      <c r="C54" s="409"/>
      <c r="D54" s="409"/>
      <c r="E54" s="409"/>
      <c r="F54" s="115"/>
      <c r="G54" s="243"/>
      <c r="H54" s="112"/>
      <c r="I54" s="112"/>
    </row>
  </sheetData>
  <mergeCells count="1">
    <mergeCell ref="A1:F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85" workbookViewId="0">
      <selection activeCell="K46" sqref="K46"/>
    </sheetView>
  </sheetViews>
  <sheetFormatPr defaultColWidth="8.8984375" defaultRowHeight="13.85" x14ac:dyDescent="0.25"/>
  <cols>
    <col min="1" max="1" width="36.8984375" style="112" customWidth="1"/>
    <col min="2" max="2" width="38.8984375" style="112" customWidth="1"/>
    <col min="3" max="3" width="14" style="409" customWidth="1"/>
    <col min="4" max="4" width="10.59765625" style="409" customWidth="1"/>
    <col min="5" max="5" width="13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6.8984375" style="112" customWidth="1"/>
    <col min="258" max="258" width="38.8984375" style="112" customWidth="1"/>
    <col min="259" max="259" width="14" style="112" customWidth="1"/>
    <col min="260" max="260" width="10.59765625" style="112" customWidth="1"/>
    <col min="261" max="261" width="13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6.8984375" style="112" customWidth="1"/>
    <col min="514" max="514" width="38.8984375" style="112" customWidth="1"/>
    <col min="515" max="515" width="14" style="112" customWidth="1"/>
    <col min="516" max="516" width="10.59765625" style="112" customWidth="1"/>
    <col min="517" max="517" width="13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6.8984375" style="112" customWidth="1"/>
    <col min="770" max="770" width="38.8984375" style="112" customWidth="1"/>
    <col min="771" max="771" width="14" style="112" customWidth="1"/>
    <col min="772" max="772" width="10.59765625" style="112" customWidth="1"/>
    <col min="773" max="773" width="13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6.8984375" style="112" customWidth="1"/>
    <col min="1026" max="1026" width="38.8984375" style="112" customWidth="1"/>
    <col min="1027" max="1027" width="14" style="112" customWidth="1"/>
    <col min="1028" max="1028" width="10.59765625" style="112" customWidth="1"/>
    <col min="1029" max="1029" width="13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6.8984375" style="112" customWidth="1"/>
    <col min="1282" max="1282" width="38.8984375" style="112" customWidth="1"/>
    <col min="1283" max="1283" width="14" style="112" customWidth="1"/>
    <col min="1284" max="1284" width="10.59765625" style="112" customWidth="1"/>
    <col min="1285" max="1285" width="13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6.8984375" style="112" customWidth="1"/>
    <col min="1538" max="1538" width="38.8984375" style="112" customWidth="1"/>
    <col min="1539" max="1539" width="14" style="112" customWidth="1"/>
    <col min="1540" max="1540" width="10.59765625" style="112" customWidth="1"/>
    <col min="1541" max="1541" width="13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6.8984375" style="112" customWidth="1"/>
    <col min="1794" max="1794" width="38.8984375" style="112" customWidth="1"/>
    <col min="1795" max="1795" width="14" style="112" customWidth="1"/>
    <col min="1796" max="1796" width="10.59765625" style="112" customWidth="1"/>
    <col min="1797" max="1797" width="13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6.8984375" style="112" customWidth="1"/>
    <col min="2050" max="2050" width="38.8984375" style="112" customWidth="1"/>
    <col min="2051" max="2051" width="14" style="112" customWidth="1"/>
    <col min="2052" max="2052" width="10.59765625" style="112" customWidth="1"/>
    <col min="2053" max="2053" width="13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6.8984375" style="112" customWidth="1"/>
    <col min="2306" max="2306" width="38.8984375" style="112" customWidth="1"/>
    <col min="2307" max="2307" width="14" style="112" customWidth="1"/>
    <col min="2308" max="2308" width="10.59765625" style="112" customWidth="1"/>
    <col min="2309" max="2309" width="13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6.8984375" style="112" customWidth="1"/>
    <col min="2562" max="2562" width="38.8984375" style="112" customWidth="1"/>
    <col min="2563" max="2563" width="14" style="112" customWidth="1"/>
    <col min="2564" max="2564" width="10.59765625" style="112" customWidth="1"/>
    <col min="2565" max="2565" width="13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6.8984375" style="112" customWidth="1"/>
    <col min="2818" max="2818" width="38.8984375" style="112" customWidth="1"/>
    <col min="2819" max="2819" width="14" style="112" customWidth="1"/>
    <col min="2820" max="2820" width="10.59765625" style="112" customWidth="1"/>
    <col min="2821" max="2821" width="13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6.8984375" style="112" customWidth="1"/>
    <col min="3074" max="3074" width="38.8984375" style="112" customWidth="1"/>
    <col min="3075" max="3075" width="14" style="112" customWidth="1"/>
    <col min="3076" max="3076" width="10.59765625" style="112" customWidth="1"/>
    <col min="3077" max="3077" width="13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6.8984375" style="112" customWidth="1"/>
    <col min="3330" max="3330" width="38.8984375" style="112" customWidth="1"/>
    <col min="3331" max="3331" width="14" style="112" customWidth="1"/>
    <col min="3332" max="3332" width="10.59765625" style="112" customWidth="1"/>
    <col min="3333" max="3333" width="13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6.8984375" style="112" customWidth="1"/>
    <col min="3586" max="3586" width="38.8984375" style="112" customWidth="1"/>
    <col min="3587" max="3587" width="14" style="112" customWidth="1"/>
    <col min="3588" max="3588" width="10.59765625" style="112" customWidth="1"/>
    <col min="3589" max="3589" width="13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6.8984375" style="112" customWidth="1"/>
    <col min="3842" max="3842" width="38.8984375" style="112" customWidth="1"/>
    <col min="3843" max="3843" width="14" style="112" customWidth="1"/>
    <col min="3844" max="3844" width="10.59765625" style="112" customWidth="1"/>
    <col min="3845" max="3845" width="13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6.8984375" style="112" customWidth="1"/>
    <col min="4098" max="4098" width="38.8984375" style="112" customWidth="1"/>
    <col min="4099" max="4099" width="14" style="112" customWidth="1"/>
    <col min="4100" max="4100" width="10.59765625" style="112" customWidth="1"/>
    <col min="4101" max="4101" width="13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6.8984375" style="112" customWidth="1"/>
    <col min="4354" max="4354" width="38.8984375" style="112" customWidth="1"/>
    <col min="4355" max="4355" width="14" style="112" customWidth="1"/>
    <col min="4356" max="4356" width="10.59765625" style="112" customWidth="1"/>
    <col min="4357" max="4357" width="13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6.8984375" style="112" customWidth="1"/>
    <col min="4610" max="4610" width="38.8984375" style="112" customWidth="1"/>
    <col min="4611" max="4611" width="14" style="112" customWidth="1"/>
    <col min="4612" max="4612" width="10.59765625" style="112" customWidth="1"/>
    <col min="4613" max="4613" width="13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6.8984375" style="112" customWidth="1"/>
    <col min="4866" max="4866" width="38.8984375" style="112" customWidth="1"/>
    <col min="4867" max="4867" width="14" style="112" customWidth="1"/>
    <col min="4868" max="4868" width="10.59765625" style="112" customWidth="1"/>
    <col min="4869" max="4869" width="13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6.8984375" style="112" customWidth="1"/>
    <col min="5122" max="5122" width="38.8984375" style="112" customWidth="1"/>
    <col min="5123" max="5123" width="14" style="112" customWidth="1"/>
    <col min="5124" max="5124" width="10.59765625" style="112" customWidth="1"/>
    <col min="5125" max="5125" width="13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6.8984375" style="112" customWidth="1"/>
    <col min="5378" max="5378" width="38.8984375" style="112" customWidth="1"/>
    <col min="5379" max="5379" width="14" style="112" customWidth="1"/>
    <col min="5380" max="5380" width="10.59765625" style="112" customWidth="1"/>
    <col min="5381" max="5381" width="13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6.8984375" style="112" customWidth="1"/>
    <col min="5634" max="5634" width="38.8984375" style="112" customWidth="1"/>
    <col min="5635" max="5635" width="14" style="112" customWidth="1"/>
    <col min="5636" max="5636" width="10.59765625" style="112" customWidth="1"/>
    <col min="5637" max="5637" width="13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6.8984375" style="112" customWidth="1"/>
    <col min="5890" max="5890" width="38.8984375" style="112" customWidth="1"/>
    <col min="5891" max="5891" width="14" style="112" customWidth="1"/>
    <col min="5892" max="5892" width="10.59765625" style="112" customWidth="1"/>
    <col min="5893" max="5893" width="13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6.8984375" style="112" customWidth="1"/>
    <col min="6146" max="6146" width="38.8984375" style="112" customWidth="1"/>
    <col min="6147" max="6147" width="14" style="112" customWidth="1"/>
    <col min="6148" max="6148" width="10.59765625" style="112" customWidth="1"/>
    <col min="6149" max="6149" width="13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6.8984375" style="112" customWidth="1"/>
    <col min="6402" max="6402" width="38.8984375" style="112" customWidth="1"/>
    <col min="6403" max="6403" width="14" style="112" customWidth="1"/>
    <col min="6404" max="6404" width="10.59765625" style="112" customWidth="1"/>
    <col min="6405" max="6405" width="13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6.8984375" style="112" customWidth="1"/>
    <col min="6658" max="6658" width="38.8984375" style="112" customWidth="1"/>
    <col min="6659" max="6659" width="14" style="112" customWidth="1"/>
    <col min="6660" max="6660" width="10.59765625" style="112" customWidth="1"/>
    <col min="6661" max="6661" width="13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6.8984375" style="112" customWidth="1"/>
    <col min="6914" max="6914" width="38.8984375" style="112" customWidth="1"/>
    <col min="6915" max="6915" width="14" style="112" customWidth="1"/>
    <col min="6916" max="6916" width="10.59765625" style="112" customWidth="1"/>
    <col min="6917" max="6917" width="13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6.8984375" style="112" customWidth="1"/>
    <col min="7170" max="7170" width="38.8984375" style="112" customWidth="1"/>
    <col min="7171" max="7171" width="14" style="112" customWidth="1"/>
    <col min="7172" max="7172" width="10.59765625" style="112" customWidth="1"/>
    <col min="7173" max="7173" width="13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6.8984375" style="112" customWidth="1"/>
    <col min="7426" max="7426" width="38.8984375" style="112" customWidth="1"/>
    <col min="7427" max="7427" width="14" style="112" customWidth="1"/>
    <col min="7428" max="7428" width="10.59765625" style="112" customWidth="1"/>
    <col min="7429" max="7429" width="13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6.8984375" style="112" customWidth="1"/>
    <col min="7682" max="7682" width="38.8984375" style="112" customWidth="1"/>
    <col min="7683" max="7683" width="14" style="112" customWidth="1"/>
    <col min="7684" max="7684" width="10.59765625" style="112" customWidth="1"/>
    <col min="7685" max="7685" width="13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6.8984375" style="112" customWidth="1"/>
    <col min="7938" max="7938" width="38.8984375" style="112" customWidth="1"/>
    <col min="7939" max="7939" width="14" style="112" customWidth="1"/>
    <col min="7940" max="7940" width="10.59765625" style="112" customWidth="1"/>
    <col min="7941" max="7941" width="13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6.8984375" style="112" customWidth="1"/>
    <col min="8194" max="8194" width="38.8984375" style="112" customWidth="1"/>
    <col min="8195" max="8195" width="14" style="112" customWidth="1"/>
    <col min="8196" max="8196" width="10.59765625" style="112" customWidth="1"/>
    <col min="8197" max="8197" width="13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6.8984375" style="112" customWidth="1"/>
    <col min="8450" max="8450" width="38.8984375" style="112" customWidth="1"/>
    <col min="8451" max="8451" width="14" style="112" customWidth="1"/>
    <col min="8452" max="8452" width="10.59765625" style="112" customWidth="1"/>
    <col min="8453" max="8453" width="13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6.8984375" style="112" customWidth="1"/>
    <col min="8706" max="8706" width="38.8984375" style="112" customWidth="1"/>
    <col min="8707" max="8707" width="14" style="112" customWidth="1"/>
    <col min="8708" max="8708" width="10.59765625" style="112" customWidth="1"/>
    <col min="8709" max="8709" width="13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6.8984375" style="112" customWidth="1"/>
    <col min="8962" max="8962" width="38.8984375" style="112" customWidth="1"/>
    <col min="8963" max="8963" width="14" style="112" customWidth="1"/>
    <col min="8964" max="8964" width="10.59765625" style="112" customWidth="1"/>
    <col min="8965" max="8965" width="13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6.8984375" style="112" customWidth="1"/>
    <col min="9218" max="9218" width="38.8984375" style="112" customWidth="1"/>
    <col min="9219" max="9219" width="14" style="112" customWidth="1"/>
    <col min="9220" max="9220" width="10.59765625" style="112" customWidth="1"/>
    <col min="9221" max="9221" width="13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6.8984375" style="112" customWidth="1"/>
    <col min="9474" max="9474" width="38.8984375" style="112" customWidth="1"/>
    <col min="9475" max="9475" width="14" style="112" customWidth="1"/>
    <col min="9476" max="9476" width="10.59765625" style="112" customWidth="1"/>
    <col min="9477" max="9477" width="13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6.8984375" style="112" customWidth="1"/>
    <col min="9730" max="9730" width="38.8984375" style="112" customWidth="1"/>
    <col min="9731" max="9731" width="14" style="112" customWidth="1"/>
    <col min="9732" max="9732" width="10.59765625" style="112" customWidth="1"/>
    <col min="9733" max="9733" width="13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6.8984375" style="112" customWidth="1"/>
    <col min="9986" max="9986" width="38.8984375" style="112" customWidth="1"/>
    <col min="9987" max="9987" width="14" style="112" customWidth="1"/>
    <col min="9988" max="9988" width="10.59765625" style="112" customWidth="1"/>
    <col min="9989" max="9989" width="13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6.8984375" style="112" customWidth="1"/>
    <col min="10242" max="10242" width="38.8984375" style="112" customWidth="1"/>
    <col min="10243" max="10243" width="14" style="112" customWidth="1"/>
    <col min="10244" max="10244" width="10.59765625" style="112" customWidth="1"/>
    <col min="10245" max="10245" width="13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6.8984375" style="112" customWidth="1"/>
    <col min="10498" max="10498" width="38.8984375" style="112" customWidth="1"/>
    <col min="10499" max="10499" width="14" style="112" customWidth="1"/>
    <col min="10500" max="10500" width="10.59765625" style="112" customWidth="1"/>
    <col min="10501" max="10501" width="13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6.8984375" style="112" customWidth="1"/>
    <col min="10754" max="10754" width="38.8984375" style="112" customWidth="1"/>
    <col min="10755" max="10755" width="14" style="112" customWidth="1"/>
    <col min="10756" max="10756" width="10.59765625" style="112" customWidth="1"/>
    <col min="10757" max="10757" width="13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6.8984375" style="112" customWidth="1"/>
    <col min="11010" max="11010" width="38.8984375" style="112" customWidth="1"/>
    <col min="11011" max="11011" width="14" style="112" customWidth="1"/>
    <col min="11012" max="11012" width="10.59765625" style="112" customWidth="1"/>
    <col min="11013" max="11013" width="13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6.8984375" style="112" customWidth="1"/>
    <col min="11266" max="11266" width="38.8984375" style="112" customWidth="1"/>
    <col min="11267" max="11267" width="14" style="112" customWidth="1"/>
    <col min="11268" max="11268" width="10.59765625" style="112" customWidth="1"/>
    <col min="11269" max="11269" width="13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6.8984375" style="112" customWidth="1"/>
    <col min="11522" max="11522" width="38.8984375" style="112" customWidth="1"/>
    <col min="11523" max="11523" width="14" style="112" customWidth="1"/>
    <col min="11524" max="11524" width="10.59765625" style="112" customWidth="1"/>
    <col min="11525" max="11525" width="13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6.8984375" style="112" customWidth="1"/>
    <col min="11778" max="11778" width="38.8984375" style="112" customWidth="1"/>
    <col min="11779" max="11779" width="14" style="112" customWidth="1"/>
    <col min="11780" max="11780" width="10.59765625" style="112" customWidth="1"/>
    <col min="11781" max="11781" width="13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6.8984375" style="112" customWidth="1"/>
    <col min="12034" max="12034" width="38.8984375" style="112" customWidth="1"/>
    <col min="12035" max="12035" width="14" style="112" customWidth="1"/>
    <col min="12036" max="12036" width="10.59765625" style="112" customWidth="1"/>
    <col min="12037" max="12037" width="13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6.8984375" style="112" customWidth="1"/>
    <col min="12290" max="12290" width="38.8984375" style="112" customWidth="1"/>
    <col min="12291" max="12291" width="14" style="112" customWidth="1"/>
    <col min="12292" max="12292" width="10.59765625" style="112" customWidth="1"/>
    <col min="12293" max="12293" width="13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6.8984375" style="112" customWidth="1"/>
    <col min="12546" max="12546" width="38.8984375" style="112" customWidth="1"/>
    <col min="12547" max="12547" width="14" style="112" customWidth="1"/>
    <col min="12548" max="12548" width="10.59765625" style="112" customWidth="1"/>
    <col min="12549" max="12549" width="13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6.8984375" style="112" customWidth="1"/>
    <col min="12802" max="12802" width="38.8984375" style="112" customWidth="1"/>
    <col min="12803" max="12803" width="14" style="112" customWidth="1"/>
    <col min="12804" max="12804" width="10.59765625" style="112" customWidth="1"/>
    <col min="12805" max="12805" width="13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6.8984375" style="112" customWidth="1"/>
    <col min="13058" max="13058" width="38.8984375" style="112" customWidth="1"/>
    <col min="13059" max="13059" width="14" style="112" customWidth="1"/>
    <col min="13060" max="13060" width="10.59765625" style="112" customWidth="1"/>
    <col min="13061" max="13061" width="13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6.8984375" style="112" customWidth="1"/>
    <col min="13314" max="13314" width="38.8984375" style="112" customWidth="1"/>
    <col min="13315" max="13315" width="14" style="112" customWidth="1"/>
    <col min="13316" max="13316" width="10.59765625" style="112" customWidth="1"/>
    <col min="13317" max="13317" width="13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6.8984375" style="112" customWidth="1"/>
    <col min="13570" max="13570" width="38.8984375" style="112" customWidth="1"/>
    <col min="13571" max="13571" width="14" style="112" customWidth="1"/>
    <col min="13572" max="13572" width="10.59765625" style="112" customWidth="1"/>
    <col min="13573" max="13573" width="13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6.8984375" style="112" customWidth="1"/>
    <col min="13826" max="13826" width="38.8984375" style="112" customWidth="1"/>
    <col min="13827" max="13827" width="14" style="112" customWidth="1"/>
    <col min="13828" max="13828" width="10.59765625" style="112" customWidth="1"/>
    <col min="13829" max="13829" width="13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6.8984375" style="112" customWidth="1"/>
    <col min="14082" max="14082" width="38.8984375" style="112" customWidth="1"/>
    <col min="14083" max="14083" width="14" style="112" customWidth="1"/>
    <col min="14084" max="14084" width="10.59765625" style="112" customWidth="1"/>
    <col min="14085" max="14085" width="13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6.8984375" style="112" customWidth="1"/>
    <col min="14338" max="14338" width="38.8984375" style="112" customWidth="1"/>
    <col min="14339" max="14339" width="14" style="112" customWidth="1"/>
    <col min="14340" max="14340" width="10.59765625" style="112" customWidth="1"/>
    <col min="14341" max="14341" width="13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6.8984375" style="112" customWidth="1"/>
    <col min="14594" max="14594" width="38.8984375" style="112" customWidth="1"/>
    <col min="14595" max="14595" width="14" style="112" customWidth="1"/>
    <col min="14596" max="14596" width="10.59765625" style="112" customWidth="1"/>
    <col min="14597" max="14597" width="13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6.8984375" style="112" customWidth="1"/>
    <col min="14850" max="14850" width="38.8984375" style="112" customWidth="1"/>
    <col min="14851" max="14851" width="14" style="112" customWidth="1"/>
    <col min="14852" max="14852" width="10.59765625" style="112" customWidth="1"/>
    <col min="14853" max="14853" width="13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6.8984375" style="112" customWidth="1"/>
    <col min="15106" max="15106" width="38.8984375" style="112" customWidth="1"/>
    <col min="15107" max="15107" width="14" style="112" customWidth="1"/>
    <col min="15108" max="15108" width="10.59765625" style="112" customWidth="1"/>
    <col min="15109" max="15109" width="13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6.8984375" style="112" customWidth="1"/>
    <col min="15362" max="15362" width="38.8984375" style="112" customWidth="1"/>
    <col min="15363" max="15363" width="14" style="112" customWidth="1"/>
    <col min="15364" max="15364" width="10.59765625" style="112" customWidth="1"/>
    <col min="15365" max="15365" width="13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6.8984375" style="112" customWidth="1"/>
    <col min="15618" max="15618" width="38.8984375" style="112" customWidth="1"/>
    <col min="15619" max="15619" width="14" style="112" customWidth="1"/>
    <col min="15620" max="15620" width="10.59765625" style="112" customWidth="1"/>
    <col min="15621" max="15621" width="13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6.8984375" style="112" customWidth="1"/>
    <col min="15874" max="15874" width="38.8984375" style="112" customWidth="1"/>
    <col min="15875" max="15875" width="14" style="112" customWidth="1"/>
    <col min="15876" max="15876" width="10.59765625" style="112" customWidth="1"/>
    <col min="15877" max="15877" width="13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6.8984375" style="112" customWidth="1"/>
    <col min="16130" max="16130" width="38.8984375" style="112" customWidth="1"/>
    <col min="16131" max="16131" width="14" style="112" customWidth="1"/>
    <col min="16132" max="16132" width="10.59765625" style="112" customWidth="1"/>
    <col min="16133" max="16133" width="13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43831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 t="s">
        <v>3</v>
      </c>
      <c r="B5" s="112" t="s">
        <v>4</v>
      </c>
      <c r="C5" s="120">
        <v>614</v>
      </c>
      <c r="D5" s="120"/>
      <c r="E5" s="120">
        <v>614</v>
      </c>
      <c r="F5" s="115" t="s">
        <v>5</v>
      </c>
    </row>
    <row r="6" spans="1:8" ht="15" customHeight="1" x14ac:dyDescent="0.25">
      <c r="A6" s="426" t="s">
        <v>1936</v>
      </c>
      <c r="B6" s="112" t="s">
        <v>1976</v>
      </c>
      <c r="C6" s="120">
        <v>13.08</v>
      </c>
      <c r="D6" s="120">
        <v>2.62</v>
      </c>
      <c r="E6" s="120">
        <v>15.7</v>
      </c>
      <c r="F6" s="115">
        <v>203588</v>
      </c>
    </row>
    <row r="7" spans="1:8" ht="29.95" customHeight="1" x14ac:dyDescent="0.25">
      <c r="A7" s="426" t="s">
        <v>280</v>
      </c>
      <c r="B7" s="252" t="s">
        <v>1977</v>
      </c>
      <c r="C7" s="120">
        <v>497</v>
      </c>
      <c r="D7" s="120">
        <v>99.4</v>
      </c>
      <c r="E7" s="120">
        <v>596.4</v>
      </c>
      <c r="F7" s="115">
        <v>203589</v>
      </c>
    </row>
    <row r="8" spans="1:8" ht="15" customHeight="1" x14ac:dyDescent="0.25">
      <c r="A8" s="112" t="s">
        <v>8</v>
      </c>
      <c r="B8" s="112" t="s">
        <v>1911</v>
      </c>
      <c r="C8" s="120">
        <v>18</v>
      </c>
      <c r="D8" s="120">
        <v>3.6</v>
      </c>
      <c r="E8" s="120">
        <v>21.6</v>
      </c>
      <c r="F8" s="115" t="s">
        <v>5</v>
      </c>
    </row>
    <row r="9" spans="1:8" ht="15" customHeight="1" x14ac:dyDescent="0.25">
      <c r="A9" s="426" t="s">
        <v>6</v>
      </c>
      <c r="B9" s="112" t="s">
        <v>1614</v>
      </c>
      <c r="C9" s="120">
        <v>20.64</v>
      </c>
      <c r="D9" s="120">
        <v>4.13</v>
      </c>
      <c r="E9" s="120">
        <v>24.77</v>
      </c>
      <c r="F9" s="115" t="s">
        <v>5</v>
      </c>
      <c r="G9" s="244"/>
    </row>
    <row r="10" spans="1:8" ht="15" customHeight="1" x14ac:dyDescent="0.25">
      <c r="A10" s="426" t="s">
        <v>6</v>
      </c>
      <c r="B10" s="112" t="s">
        <v>1614</v>
      </c>
      <c r="C10" s="120">
        <v>55.07</v>
      </c>
      <c r="D10" s="120">
        <v>11.01</v>
      </c>
      <c r="E10" s="120">
        <v>66.08</v>
      </c>
      <c r="F10" s="115" t="s">
        <v>5</v>
      </c>
      <c r="G10" s="244"/>
    </row>
    <row r="11" spans="1:8" ht="15" customHeight="1" x14ac:dyDescent="0.25">
      <c r="C11" s="410">
        <f>SUM(C5:C10)</f>
        <v>1217.79</v>
      </c>
      <c r="D11" s="410">
        <f>SUM(D5:D10)</f>
        <v>120.76</v>
      </c>
      <c r="E11" s="410">
        <f>SUM(E5:E10)</f>
        <v>1338.5499999999997</v>
      </c>
      <c r="H11" s="112" t="s">
        <v>10</v>
      </c>
    </row>
    <row r="12" spans="1:8" ht="15" customHeight="1" x14ac:dyDescent="0.25">
      <c r="C12" s="411"/>
      <c r="D12" s="411"/>
      <c r="E12" s="411"/>
    </row>
    <row r="13" spans="1:8" ht="15" customHeight="1" x14ac:dyDescent="0.3">
      <c r="A13" s="425" t="s">
        <v>874</v>
      </c>
      <c r="C13" s="412"/>
      <c r="D13" s="412"/>
      <c r="E13" s="412"/>
    </row>
    <row r="14" spans="1:8" ht="15" customHeight="1" x14ac:dyDescent="0.25">
      <c r="A14" s="426" t="s">
        <v>12</v>
      </c>
      <c r="B14" s="112" t="s">
        <v>13</v>
      </c>
      <c r="C14" s="120">
        <v>7.94</v>
      </c>
      <c r="D14" s="120"/>
      <c r="E14" s="120">
        <v>7.94</v>
      </c>
      <c r="F14" s="115" t="s">
        <v>5</v>
      </c>
    </row>
    <row r="15" spans="1:8" ht="15" customHeight="1" x14ac:dyDescent="0.25">
      <c r="A15" s="426" t="s">
        <v>214</v>
      </c>
      <c r="B15" s="112" t="s">
        <v>1978</v>
      </c>
      <c r="C15" s="120">
        <v>435</v>
      </c>
      <c r="D15" s="120">
        <v>87</v>
      </c>
      <c r="E15" s="120">
        <v>522</v>
      </c>
      <c r="F15" s="115">
        <v>203590</v>
      </c>
    </row>
    <row r="16" spans="1:8" ht="15" customHeight="1" x14ac:dyDescent="0.25">
      <c r="A16" s="426" t="s">
        <v>1936</v>
      </c>
      <c r="B16" s="112" t="s">
        <v>1979</v>
      </c>
      <c r="C16" s="120">
        <v>17.02</v>
      </c>
      <c r="D16" s="120">
        <v>3.4</v>
      </c>
      <c r="E16" s="120">
        <v>20.420000000000002</v>
      </c>
      <c r="F16" s="115">
        <v>203588</v>
      </c>
    </row>
    <row r="17" spans="1:7" ht="15" customHeight="1" x14ac:dyDescent="0.25">
      <c r="A17" s="426" t="s">
        <v>16</v>
      </c>
      <c r="B17" s="112" t="s">
        <v>17</v>
      </c>
      <c r="C17" s="120">
        <v>7.48</v>
      </c>
      <c r="D17" s="120">
        <v>1.5</v>
      </c>
      <c r="E17" s="120">
        <v>8.98</v>
      </c>
      <c r="F17" s="115">
        <v>203591</v>
      </c>
      <c r="G17" s="244"/>
    </row>
    <row r="18" spans="1:7" ht="15" customHeight="1" x14ac:dyDescent="0.25">
      <c r="A18" s="112" t="s">
        <v>18</v>
      </c>
      <c r="B18" s="112" t="s">
        <v>1980</v>
      </c>
      <c r="C18" s="120">
        <v>15.28</v>
      </c>
      <c r="D18" s="120">
        <v>3.05</v>
      </c>
      <c r="E18" s="120">
        <v>18.329999999999998</v>
      </c>
      <c r="F18" s="124" t="s">
        <v>5</v>
      </c>
    </row>
    <row r="19" spans="1:7" ht="15" customHeight="1" x14ac:dyDescent="0.25">
      <c r="A19" s="112" t="s">
        <v>70</v>
      </c>
      <c r="B19" s="112" t="s">
        <v>1981</v>
      </c>
      <c r="C19" s="120">
        <v>275.83</v>
      </c>
      <c r="D19" s="120">
        <v>55.17</v>
      </c>
      <c r="E19" s="120">
        <v>331</v>
      </c>
      <c r="F19" s="124">
        <v>203594</v>
      </c>
    </row>
    <row r="20" spans="1:7" ht="15" customHeight="1" x14ac:dyDescent="0.25">
      <c r="A20" s="112" t="s">
        <v>130</v>
      </c>
      <c r="B20" s="112" t="s">
        <v>1982</v>
      </c>
      <c r="C20" s="120">
        <v>6.37</v>
      </c>
      <c r="D20" s="120">
        <v>1.27</v>
      </c>
      <c r="E20" s="120">
        <v>7.64</v>
      </c>
      <c r="F20" s="124">
        <v>203592</v>
      </c>
    </row>
    <row r="21" spans="1:7" ht="15" customHeight="1" x14ac:dyDescent="0.25">
      <c r="A21" s="112" t="s">
        <v>8</v>
      </c>
      <c r="B21" s="112" t="s">
        <v>1983</v>
      </c>
      <c r="C21" s="120">
        <v>61.68</v>
      </c>
      <c r="D21" s="120">
        <v>12.34</v>
      </c>
      <c r="E21" s="120">
        <v>74.02</v>
      </c>
      <c r="F21" s="115" t="s">
        <v>5</v>
      </c>
    </row>
    <row r="22" spans="1:7" ht="15" customHeight="1" x14ac:dyDescent="0.25">
      <c r="C22" s="410">
        <f>SUM(C14:C21)</f>
        <v>826.59999999999991</v>
      </c>
      <c r="D22" s="410">
        <f>SUM(D14:D21)</f>
        <v>163.73000000000002</v>
      </c>
      <c r="E22" s="410">
        <f>SUM(E14:E21)</f>
        <v>990.33</v>
      </c>
    </row>
    <row r="23" spans="1:7" ht="15" customHeight="1" x14ac:dyDescent="0.25">
      <c r="C23" s="411"/>
      <c r="D23" s="411"/>
      <c r="E23" s="411"/>
    </row>
    <row r="24" spans="1:7" ht="15" customHeight="1" x14ac:dyDescent="0.3">
      <c r="A24" s="425" t="s">
        <v>876</v>
      </c>
      <c r="C24" s="412"/>
      <c r="D24" s="412"/>
      <c r="E24" s="412"/>
    </row>
    <row r="25" spans="1:7" ht="15" customHeight="1" x14ac:dyDescent="0.25">
      <c r="A25" s="426" t="s">
        <v>3</v>
      </c>
      <c r="B25" s="112" t="s">
        <v>4</v>
      </c>
      <c r="C25" s="412">
        <v>466</v>
      </c>
      <c r="D25" s="412"/>
      <c r="E25" s="412">
        <v>466</v>
      </c>
      <c r="F25" s="115" t="s">
        <v>5</v>
      </c>
    </row>
    <row r="26" spans="1:7" ht="15" customHeight="1" x14ac:dyDescent="0.25">
      <c r="A26" s="426" t="s">
        <v>6</v>
      </c>
      <c r="B26" s="112" t="s">
        <v>1614</v>
      </c>
      <c r="C26" s="120">
        <v>101.62</v>
      </c>
      <c r="D26" s="120">
        <v>20.32</v>
      </c>
      <c r="E26" s="120">
        <v>121.94</v>
      </c>
      <c r="F26" s="115" t="s">
        <v>5</v>
      </c>
      <c r="G26" s="244"/>
    </row>
    <row r="27" spans="1:7" ht="15" customHeight="1" x14ac:dyDescent="0.25">
      <c r="A27" s="426" t="s">
        <v>37</v>
      </c>
      <c r="B27" s="112" t="s">
        <v>1984</v>
      </c>
      <c r="C27" s="120">
        <v>99.37</v>
      </c>
      <c r="D27" s="120">
        <v>4.97</v>
      </c>
      <c r="E27" s="120">
        <v>104.34</v>
      </c>
      <c r="F27" s="115">
        <v>203593</v>
      </c>
      <c r="G27" s="244"/>
    </row>
    <row r="28" spans="1:7" ht="15" customHeight="1" x14ac:dyDescent="0.25">
      <c r="A28" s="426" t="s">
        <v>1985</v>
      </c>
      <c r="B28" s="112" t="s">
        <v>260</v>
      </c>
      <c r="C28" s="120">
        <v>62</v>
      </c>
      <c r="D28" s="120"/>
      <c r="E28" s="120">
        <v>62</v>
      </c>
      <c r="F28" s="115">
        <v>203595</v>
      </c>
      <c r="G28" s="244"/>
    </row>
    <row r="29" spans="1:7" ht="15" customHeight="1" x14ac:dyDescent="0.25">
      <c r="A29" s="426" t="s">
        <v>1986</v>
      </c>
      <c r="B29" s="112" t="s">
        <v>1987</v>
      </c>
      <c r="C29" s="120">
        <v>40</v>
      </c>
      <c r="D29" s="120"/>
      <c r="E29" s="120">
        <v>40</v>
      </c>
      <c r="F29" s="115" t="s">
        <v>52</v>
      </c>
      <c r="G29" s="244"/>
    </row>
    <row r="30" spans="1:7" ht="15" customHeight="1" x14ac:dyDescent="0.25">
      <c r="A30" s="426" t="s">
        <v>27</v>
      </c>
      <c r="B30" s="112" t="s">
        <v>28</v>
      </c>
      <c r="C30" s="120">
        <v>18.100000000000001</v>
      </c>
      <c r="D30" s="120"/>
      <c r="E30" s="120">
        <v>18.100000000000001</v>
      </c>
      <c r="F30" s="115">
        <v>203596</v>
      </c>
      <c r="G30" s="244"/>
    </row>
    <row r="31" spans="1:7" ht="15" customHeight="1" x14ac:dyDescent="0.25">
      <c r="A31" s="426" t="s">
        <v>30</v>
      </c>
      <c r="B31" s="112" t="s">
        <v>1988</v>
      </c>
      <c r="C31" s="120">
        <v>15</v>
      </c>
      <c r="D31" s="120">
        <v>3</v>
      </c>
      <c r="E31" s="120">
        <v>18</v>
      </c>
      <c r="F31" s="115" t="s">
        <v>5</v>
      </c>
      <c r="G31" s="244"/>
    </row>
    <row r="32" spans="1:7" s="127" customFormat="1" ht="15" customHeight="1" x14ac:dyDescent="0.3">
      <c r="B32" s="128"/>
      <c r="C32" s="410">
        <f>SUM(C25:C31)</f>
        <v>802.09</v>
      </c>
      <c r="D32" s="410">
        <f>SUM(D25:D31)</f>
        <v>28.29</v>
      </c>
      <c r="E32" s="410">
        <f>SUM(E25:E31)</f>
        <v>830.38000000000011</v>
      </c>
      <c r="F32" s="126"/>
      <c r="G32" s="248"/>
    </row>
    <row r="33" spans="1:7" s="127" customFormat="1" ht="15" customHeight="1" x14ac:dyDescent="0.3">
      <c r="B33" s="128"/>
      <c r="C33" s="411"/>
      <c r="D33" s="411"/>
      <c r="E33" s="411"/>
      <c r="F33" s="126"/>
      <c r="G33" s="248"/>
    </row>
    <row r="34" spans="1:7" ht="15" customHeight="1" x14ac:dyDescent="0.3">
      <c r="A34" s="425" t="s">
        <v>887</v>
      </c>
      <c r="C34" s="412"/>
      <c r="D34" s="412"/>
      <c r="E34" s="412"/>
    </row>
    <row r="35" spans="1:7" ht="15" customHeight="1" x14ac:dyDescent="0.25">
      <c r="A35" s="426" t="s">
        <v>3</v>
      </c>
      <c r="B35" s="112" t="s">
        <v>4</v>
      </c>
      <c r="C35" s="412">
        <v>191</v>
      </c>
      <c r="D35" s="412"/>
      <c r="E35" s="412">
        <v>191</v>
      </c>
      <c r="F35" s="115" t="s">
        <v>5</v>
      </c>
    </row>
    <row r="36" spans="1:7" ht="15" customHeight="1" x14ac:dyDescent="0.25">
      <c r="A36" s="426" t="s">
        <v>44</v>
      </c>
      <c r="B36" s="112" t="s">
        <v>1614</v>
      </c>
      <c r="C36" s="120">
        <v>101.62</v>
      </c>
      <c r="D36" s="120">
        <v>20.32</v>
      </c>
      <c r="E36" s="120">
        <v>121.94</v>
      </c>
      <c r="F36" s="133" t="s">
        <v>5</v>
      </c>
      <c r="G36" s="244"/>
    </row>
    <row r="37" spans="1:7" ht="15" customHeight="1" x14ac:dyDescent="0.25">
      <c r="A37" s="426" t="s">
        <v>2069</v>
      </c>
      <c r="B37" s="112" t="s">
        <v>1989</v>
      </c>
      <c r="C37" s="120">
        <v>87.75</v>
      </c>
      <c r="D37" s="120"/>
      <c r="E37" s="120">
        <v>87.75</v>
      </c>
      <c r="F37" s="133">
        <v>203597</v>
      </c>
      <c r="G37" s="244"/>
    </row>
    <row r="38" spans="1:7" ht="15" customHeight="1" x14ac:dyDescent="0.25">
      <c r="A38" s="426" t="s">
        <v>37</v>
      </c>
      <c r="B38" s="112" t="s">
        <v>1984</v>
      </c>
      <c r="C38" s="120">
        <v>205.49</v>
      </c>
      <c r="D38" s="120">
        <v>41.1</v>
      </c>
      <c r="E38" s="120">
        <v>246.59</v>
      </c>
      <c r="F38" s="133">
        <v>203593</v>
      </c>
      <c r="G38" s="244"/>
    </row>
    <row r="39" spans="1:7" ht="15" customHeight="1" x14ac:dyDescent="0.25">
      <c r="A39" s="426" t="s">
        <v>1936</v>
      </c>
      <c r="B39" s="112" t="s">
        <v>1990</v>
      </c>
      <c r="C39" s="120">
        <v>10.86</v>
      </c>
      <c r="D39" s="120">
        <v>2.17</v>
      </c>
      <c r="E39" s="120">
        <v>13.03</v>
      </c>
      <c r="F39" s="133">
        <v>203588</v>
      </c>
      <c r="G39" s="244"/>
    </row>
    <row r="40" spans="1:7" ht="15" customHeight="1" x14ac:dyDescent="0.25">
      <c r="A40" s="426" t="s">
        <v>1991</v>
      </c>
      <c r="B40" s="426" t="s">
        <v>1992</v>
      </c>
      <c r="C40" s="120">
        <v>520</v>
      </c>
      <c r="D40" s="120">
        <v>104</v>
      </c>
      <c r="E40" s="120">
        <v>624</v>
      </c>
      <c r="F40" s="133">
        <v>203598</v>
      </c>
      <c r="G40" s="244"/>
    </row>
    <row r="41" spans="1:7" ht="15" customHeight="1" x14ac:dyDescent="0.25">
      <c r="A41" s="426" t="s">
        <v>835</v>
      </c>
      <c r="B41" s="112" t="s">
        <v>1504</v>
      </c>
      <c r="C41" s="120">
        <v>35</v>
      </c>
      <c r="D41" s="120">
        <v>7</v>
      </c>
      <c r="E41" s="120">
        <v>42</v>
      </c>
      <c r="F41" s="133">
        <v>203599</v>
      </c>
      <c r="G41" s="414"/>
    </row>
    <row r="42" spans="1:7" ht="15" customHeight="1" x14ac:dyDescent="0.25">
      <c r="A42" s="129"/>
      <c r="B42" s="127"/>
      <c r="C42" s="410">
        <f>SUM(C35:C41)</f>
        <v>1151.72</v>
      </c>
      <c r="D42" s="410">
        <f>SUM(D35:D41)</f>
        <v>174.59</v>
      </c>
      <c r="E42" s="410">
        <f>SUM(E35:E41)</f>
        <v>1326.31</v>
      </c>
    </row>
    <row r="43" spans="1:7" ht="15" customHeight="1" x14ac:dyDescent="0.25">
      <c r="A43" s="129"/>
      <c r="B43" s="127"/>
      <c r="C43" s="411"/>
      <c r="D43" s="411"/>
      <c r="E43" s="411"/>
    </row>
    <row r="44" spans="1:7" ht="15" customHeight="1" x14ac:dyDescent="0.3">
      <c r="A44" s="425" t="s">
        <v>1175</v>
      </c>
      <c r="C44" s="411"/>
      <c r="D44" s="411"/>
      <c r="E44" s="411"/>
    </row>
    <row r="45" spans="1:7" ht="15" customHeight="1" x14ac:dyDescent="0.25">
      <c r="A45" s="426" t="s">
        <v>1952</v>
      </c>
      <c r="B45" s="112" t="s">
        <v>1993</v>
      </c>
      <c r="C45" s="411">
        <v>8</v>
      </c>
      <c r="D45" s="411"/>
      <c r="E45" s="411">
        <v>8</v>
      </c>
      <c r="F45" s="115" t="s">
        <v>5</v>
      </c>
    </row>
    <row r="46" spans="1:7" ht="15" customHeight="1" x14ac:dyDescent="0.25">
      <c r="C46" s="410">
        <f>SUM(C45:C45)</f>
        <v>8</v>
      </c>
      <c r="D46" s="410">
        <f>SUM(D45:D45)</f>
        <v>0</v>
      </c>
      <c r="E46" s="410">
        <f>SUM(E45:E45)</f>
        <v>8</v>
      </c>
    </row>
    <row r="47" spans="1:7" ht="15" customHeight="1" x14ac:dyDescent="0.25"/>
    <row r="48" spans="1:7" ht="15" customHeight="1" x14ac:dyDescent="0.3">
      <c r="A48" s="425" t="s">
        <v>1183</v>
      </c>
      <c r="B48" s="426"/>
      <c r="C48" s="412"/>
      <c r="D48" s="412"/>
      <c r="E48" s="412"/>
    </row>
    <row r="49" spans="1:7" ht="15" customHeight="1" x14ac:dyDescent="0.25">
      <c r="A49" s="426" t="s">
        <v>3</v>
      </c>
      <c r="B49" s="426" t="s">
        <v>4</v>
      </c>
      <c r="C49" s="412">
        <v>552</v>
      </c>
      <c r="D49" s="412"/>
      <c r="E49" s="412">
        <v>552</v>
      </c>
      <c r="F49" s="115" t="s">
        <v>5</v>
      </c>
    </row>
    <row r="50" spans="1:7" x14ac:dyDescent="0.25">
      <c r="A50" s="426" t="s">
        <v>6</v>
      </c>
      <c r="B50" s="112" t="s">
        <v>1614</v>
      </c>
      <c r="C50" s="120">
        <v>20.64</v>
      </c>
      <c r="D50" s="120">
        <v>4.13</v>
      </c>
      <c r="E50" s="120">
        <v>24.77</v>
      </c>
      <c r="F50" s="115" t="s">
        <v>5</v>
      </c>
      <c r="G50" s="244"/>
    </row>
    <row r="51" spans="1:7" ht="15" customHeight="1" x14ac:dyDescent="0.25">
      <c r="A51" s="426" t="s">
        <v>6</v>
      </c>
      <c r="B51" s="112" t="s">
        <v>1614</v>
      </c>
      <c r="C51" s="120">
        <v>55.06</v>
      </c>
      <c r="D51" s="120">
        <v>11.02</v>
      </c>
      <c r="E51" s="120">
        <v>66.08</v>
      </c>
      <c r="F51" s="115" t="s">
        <v>5</v>
      </c>
      <c r="G51" s="244"/>
    </row>
    <row r="52" spans="1:7" ht="15" customHeight="1" x14ac:dyDescent="0.25">
      <c r="A52" s="426" t="s">
        <v>40</v>
      </c>
      <c r="B52" s="426" t="s">
        <v>1994</v>
      </c>
      <c r="C52" s="120">
        <v>410</v>
      </c>
      <c r="D52" s="120">
        <v>82</v>
      </c>
      <c r="E52" s="120">
        <v>492</v>
      </c>
      <c r="F52" s="115">
        <v>203600</v>
      </c>
    </row>
    <row r="53" spans="1:7" ht="15" customHeight="1" x14ac:dyDescent="0.25">
      <c r="C53" s="410">
        <f>SUM(C49:C52)</f>
        <v>1037.7</v>
      </c>
      <c r="D53" s="410">
        <f>SUM(D49:D52)</f>
        <v>97.15</v>
      </c>
      <c r="E53" s="410">
        <f>SUM(E49:E52)</f>
        <v>1134.8499999999999</v>
      </c>
    </row>
    <row r="54" spans="1:7" ht="15" customHeight="1" x14ac:dyDescent="0.25">
      <c r="C54" s="411"/>
      <c r="D54" s="411"/>
      <c r="E54" s="411"/>
    </row>
    <row r="55" spans="1:7" ht="15" customHeight="1" x14ac:dyDescent="0.3">
      <c r="A55" s="425" t="s">
        <v>888</v>
      </c>
      <c r="C55" s="412"/>
      <c r="D55" s="412"/>
      <c r="E55" s="412"/>
    </row>
    <row r="56" spans="1:7" ht="15" customHeight="1" x14ac:dyDescent="0.25">
      <c r="A56" s="426" t="s">
        <v>3</v>
      </c>
      <c r="B56" s="112" t="s">
        <v>4</v>
      </c>
      <c r="C56" s="412">
        <v>300</v>
      </c>
      <c r="D56" s="412"/>
      <c r="E56" s="412">
        <v>300</v>
      </c>
      <c r="F56" s="115" t="s">
        <v>5</v>
      </c>
    </row>
    <row r="57" spans="1:7" ht="15" customHeight="1" x14ac:dyDescent="0.25">
      <c r="A57" s="426" t="s">
        <v>3</v>
      </c>
      <c r="B57" s="112" t="s">
        <v>4</v>
      </c>
      <c r="C57" s="412">
        <v>196</v>
      </c>
      <c r="D57" s="412"/>
      <c r="E57" s="412">
        <v>196</v>
      </c>
      <c r="F57" s="115" t="s">
        <v>5</v>
      </c>
    </row>
    <row r="58" spans="1:7" ht="15" customHeight="1" x14ac:dyDescent="0.25">
      <c r="A58" s="426" t="s">
        <v>3</v>
      </c>
      <c r="B58" s="112" t="s">
        <v>4</v>
      </c>
      <c r="C58" s="412">
        <v>119</v>
      </c>
      <c r="D58" s="412"/>
      <c r="E58" s="412">
        <v>119</v>
      </c>
      <c r="F58" s="115" t="s">
        <v>5</v>
      </c>
    </row>
    <row r="59" spans="1:7" ht="15" customHeight="1" x14ac:dyDescent="0.25">
      <c r="A59" s="426" t="s">
        <v>1995</v>
      </c>
      <c r="B59" s="112" t="s">
        <v>1996</v>
      </c>
      <c r="C59" s="412">
        <v>28.5</v>
      </c>
      <c r="D59" s="412">
        <v>5.7</v>
      </c>
      <c r="E59" s="412">
        <v>34.200000000000003</v>
      </c>
      <c r="F59" s="115">
        <v>109061</v>
      </c>
    </row>
    <row r="60" spans="1:7" ht="15" customHeight="1" x14ac:dyDescent="0.25">
      <c r="A60" s="112" t="s">
        <v>1997</v>
      </c>
      <c r="B60" s="426" t="s">
        <v>1998</v>
      </c>
      <c r="C60" s="412">
        <v>9557</v>
      </c>
      <c r="D60" s="412"/>
      <c r="E60" s="412">
        <v>9557</v>
      </c>
      <c r="F60" s="115" t="s">
        <v>5</v>
      </c>
    </row>
    <row r="61" spans="1:7" ht="15" customHeight="1" x14ac:dyDescent="0.25">
      <c r="A61" s="112" t="s">
        <v>8</v>
      </c>
      <c r="B61" s="253" t="s">
        <v>1387</v>
      </c>
      <c r="C61" s="412">
        <v>30.49</v>
      </c>
      <c r="D61" s="412">
        <v>6.1</v>
      </c>
      <c r="E61" s="412">
        <v>36.590000000000003</v>
      </c>
      <c r="F61" s="115" t="s">
        <v>5</v>
      </c>
    </row>
    <row r="62" spans="1:7" ht="15" customHeight="1" x14ac:dyDescent="0.25">
      <c r="A62" s="426" t="s">
        <v>1845</v>
      </c>
      <c r="B62" s="112" t="s">
        <v>1415</v>
      </c>
      <c r="C62" s="412">
        <v>411.62</v>
      </c>
      <c r="D62" s="412">
        <v>82.32</v>
      </c>
      <c r="E62" s="412">
        <v>493.94</v>
      </c>
      <c r="F62" s="115" t="s">
        <v>5</v>
      </c>
    </row>
    <row r="63" spans="1:7" ht="15" customHeight="1" x14ac:dyDescent="0.25">
      <c r="A63" s="129"/>
      <c r="B63" s="127"/>
      <c r="C63" s="410">
        <f>SUM(C56:C62)</f>
        <v>10642.61</v>
      </c>
      <c r="D63" s="410">
        <f>SUM(D56:D62)</f>
        <v>94.11999999999999</v>
      </c>
      <c r="E63" s="410">
        <f>SUM(E56:E62)</f>
        <v>10736.730000000001</v>
      </c>
    </row>
    <row r="64" spans="1:7" ht="15" customHeight="1" x14ac:dyDescent="0.25">
      <c r="A64" s="129"/>
      <c r="B64" s="127"/>
      <c r="C64" s="411"/>
      <c r="D64" s="411"/>
      <c r="E64" s="411"/>
    </row>
    <row r="65" spans="1:7" ht="15" customHeight="1" x14ac:dyDescent="0.3">
      <c r="A65" s="134" t="s">
        <v>890</v>
      </c>
      <c r="B65" s="127"/>
      <c r="C65" s="411"/>
      <c r="D65" s="411"/>
      <c r="E65" s="411"/>
    </row>
    <row r="66" spans="1:7" ht="15" customHeight="1" x14ac:dyDescent="0.25">
      <c r="A66" s="429" t="s">
        <v>1850</v>
      </c>
      <c r="B66" s="250" t="s">
        <v>1999</v>
      </c>
      <c r="C66" s="411">
        <v>313.33</v>
      </c>
      <c r="D66" s="411">
        <v>62.67</v>
      </c>
      <c r="E66" s="411">
        <v>376</v>
      </c>
      <c r="F66" s="115">
        <v>109062</v>
      </c>
    </row>
    <row r="67" spans="1:7" ht="15" customHeight="1" x14ac:dyDescent="0.25">
      <c r="A67" s="129"/>
      <c r="B67" s="127"/>
      <c r="C67" s="410">
        <f>SUM(C66:C66)</f>
        <v>313.33</v>
      </c>
      <c r="D67" s="410">
        <f>SUM(D66:D66)</f>
        <v>62.67</v>
      </c>
      <c r="E67" s="410">
        <f>SUM(E66:E66)</f>
        <v>376</v>
      </c>
      <c r="G67" s="244"/>
    </row>
    <row r="68" spans="1:7" ht="15" customHeight="1" x14ac:dyDescent="0.25">
      <c r="A68" s="129"/>
      <c r="B68" s="127"/>
      <c r="C68" s="411"/>
      <c r="D68" s="411"/>
      <c r="E68" s="411"/>
      <c r="G68" s="244"/>
    </row>
    <row r="69" spans="1:7" ht="15" customHeight="1" x14ac:dyDescent="0.35">
      <c r="A69" s="427" t="s">
        <v>1374</v>
      </c>
      <c r="B69" s="284"/>
      <c r="C69" s="395"/>
      <c r="D69" s="395"/>
      <c r="E69" s="395"/>
      <c r="F69" s="266"/>
      <c r="G69" s="244"/>
    </row>
    <row r="70" spans="1:7" ht="15" customHeight="1" x14ac:dyDescent="0.25">
      <c r="A70" s="112" t="s">
        <v>321</v>
      </c>
      <c r="B70" s="426" t="s">
        <v>2000</v>
      </c>
      <c r="C70" s="412">
        <v>1000</v>
      </c>
      <c r="D70" s="412"/>
      <c r="E70" s="412">
        <v>1000</v>
      </c>
      <c r="F70" s="115">
        <v>109063</v>
      </c>
      <c r="G70" s="244"/>
    </row>
    <row r="71" spans="1:7" ht="15" customHeight="1" x14ac:dyDescent="0.35">
      <c r="A71" s="427"/>
      <c r="B71" s="284"/>
      <c r="C71" s="410">
        <f>SUM(C70:C70)</f>
        <v>1000</v>
      </c>
      <c r="D71" s="410">
        <f>SUM(D70:D70)</f>
        <v>0</v>
      </c>
      <c r="E71" s="410">
        <f>SUM(E70:E70)</f>
        <v>1000</v>
      </c>
      <c r="F71" s="266"/>
      <c r="G71" s="244"/>
    </row>
    <row r="72" spans="1:7" ht="15" customHeight="1" x14ac:dyDescent="0.35">
      <c r="A72" s="427"/>
      <c r="B72" s="284"/>
      <c r="C72" s="411"/>
      <c r="D72" s="411"/>
      <c r="E72" s="411"/>
      <c r="F72" s="266"/>
      <c r="G72" s="244"/>
    </row>
    <row r="73" spans="1:7" ht="15" customHeight="1" x14ac:dyDescent="0.35">
      <c r="A73" s="427" t="s">
        <v>1907</v>
      </c>
      <c r="B73" s="284"/>
      <c r="C73" s="395"/>
      <c r="D73" s="395"/>
      <c r="E73" s="395"/>
      <c r="F73" s="266"/>
      <c r="G73" s="244"/>
    </row>
    <row r="74" spans="1:7" ht="15" customHeight="1" x14ac:dyDescent="0.35">
      <c r="B74" s="426"/>
      <c r="C74" s="412"/>
      <c r="D74" s="412"/>
      <c r="E74" s="412"/>
      <c r="F74" s="266"/>
      <c r="G74" s="244"/>
    </row>
    <row r="75" spans="1:7" ht="15" customHeight="1" x14ac:dyDescent="0.35">
      <c r="A75" s="427"/>
      <c r="B75" s="284"/>
      <c r="C75" s="410">
        <f>SUM(C74:C74)</f>
        <v>0</v>
      </c>
      <c r="D75" s="410">
        <f>SUM(D74:D74)</f>
        <v>0</v>
      </c>
      <c r="E75" s="410">
        <f>SUM(E74:E74)</f>
        <v>0</v>
      </c>
      <c r="G75" s="244"/>
    </row>
    <row r="76" spans="1:7" ht="15" customHeight="1" x14ac:dyDescent="0.3">
      <c r="A76" s="425" t="s">
        <v>1709</v>
      </c>
      <c r="C76" s="130"/>
      <c r="D76" s="130"/>
      <c r="E76" s="130"/>
      <c r="G76" s="244"/>
    </row>
    <row r="77" spans="1:7" ht="15" customHeight="1" x14ac:dyDescent="0.25">
      <c r="A77" s="426" t="s">
        <v>2001</v>
      </c>
      <c r="B77" s="112" t="s">
        <v>2002</v>
      </c>
      <c r="C77" s="130">
        <v>533.88</v>
      </c>
      <c r="D77" s="130"/>
      <c r="E77" s="130">
        <v>533.88</v>
      </c>
      <c r="F77" s="115">
        <v>109064</v>
      </c>
      <c r="G77" s="244"/>
    </row>
    <row r="78" spans="1:7" ht="15" customHeight="1" x14ac:dyDescent="0.25">
      <c r="A78" s="426"/>
      <c r="C78" s="121">
        <f>SUM(C77:C77)</f>
        <v>533.88</v>
      </c>
      <c r="D78" s="121">
        <f>SUM(D77:D77)</f>
        <v>0</v>
      </c>
      <c r="E78" s="121">
        <f>SUM(E77:E77)</f>
        <v>533.88</v>
      </c>
      <c r="G78" s="244"/>
    </row>
    <row r="79" spans="1:7" ht="15" customHeight="1" x14ac:dyDescent="0.3">
      <c r="A79" s="425"/>
      <c r="B79" s="128"/>
      <c r="C79" s="411"/>
      <c r="D79" s="411"/>
      <c r="E79" s="411"/>
    </row>
    <row r="80" spans="1:7" ht="15" customHeight="1" x14ac:dyDescent="0.3">
      <c r="A80" s="135" t="s">
        <v>1199</v>
      </c>
      <c r="B80" s="135"/>
      <c r="C80" s="412"/>
      <c r="D80" s="412"/>
      <c r="E80" s="412"/>
    </row>
    <row r="81" spans="1:9" ht="15" customHeight="1" x14ac:dyDescent="0.25">
      <c r="A81" s="112" t="s">
        <v>8</v>
      </c>
      <c r="B81" s="253" t="s">
        <v>1387</v>
      </c>
      <c r="C81" s="412">
        <v>25.98</v>
      </c>
      <c r="D81" s="412">
        <v>5.19</v>
      </c>
      <c r="E81" s="412">
        <v>31.17</v>
      </c>
      <c r="F81" s="126" t="s">
        <v>5</v>
      </c>
      <c r="G81" s="244"/>
      <c r="I81" s="249"/>
    </row>
    <row r="82" spans="1:9" ht="15" customHeight="1" x14ac:dyDescent="0.25">
      <c r="C82" s="410">
        <f>SUM(C81:C81)</f>
        <v>25.98</v>
      </c>
      <c r="D82" s="410">
        <f>SUM(D81:D81)</f>
        <v>5.19</v>
      </c>
      <c r="E82" s="410">
        <f>SUM(E81:E81)</f>
        <v>31.17</v>
      </c>
      <c r="G82" s="244"/>
      <c r="I82" s="249"/>
    </row>
    <row r="83" spans="1:9" ht="15" customHeight="1" x14ac:dyDescent="0.25">
      <c r="C83" s="112"/>
      <c r="D83" s="112"/>
      <c r="E83" s="112"/>
      <c r="F83" s="112"/>
      <c r="G83" s="112"/>
    </row>
    <row r="84" spans="1:9" ht="15" customHeight="1" x14ac:dyDescent="0.25">
      <c r="C84" s="112"/>
      <c r="D84" s="112"/>
      <c r="E84" s="112"/>
      <c r="F84" s="112"/>
      <c r="G84" s="112"/>
    </row>
    <row r="85" spans="1:9" ht="15" customHeight="1" x14ac:dyDescent="0.25">
      <c r="B85" s="141" t="s">
        <v>75</v>
      </c>
      <c r="C85" s="410">
        <f>SUM(+C82+C11+C53+C32+C22+C42+C63+C46+C67+C71+C75)</f>
        <v>17025.82</v>
      </c>
      <c r="D85" s="410">
        <f>SUM(+D82+D11+D53+D32+D22+D42+D63+D46+D67+D71+D75)</f>
        <v>746.5</v>
      </c>
      <c r="E85" s="410">
        <f>SUM(+E82+E11+E53+E32+E22+E42+E63+E46+E67+E71+E75)</f>
        <v>17772.32</v>
      </c>
      <c r="G85" s="112"/>
    </row>
    <row r="86" spans="1:9" ht="15" customHeight="1" x14ac:dyDescent="0.25">
      <c r="B86" s="145"/>
      <c r="C86" s="411"/>
      <c r="D86" s="411"/>
      <c r="E86" s="411"/>
      <c r="G86" s="112"/>
    </row>
    <row r="87" spans="1:9" ht="15" customHeight="1" x14ac:dyDescent="0.25">
      <c r="A87" s="426"/>
      <c r="C87" s="120"/>
      <c r="G87" s="112"/>
    </row>
    <row r="88" spans="1:9" ht="15" customHeight="1" x14ac:dyDescent="0.25">
      <c r="A88" s="256"/>
      <c r="B88" s="436"/>
      <c r="C88" s="120"/>
      <c r="G88" s="112"/>
    </row>
    <row r="89" spans="1:9" ht="15" customHeight="1" x14ac:dyDescent="0.25">
      <c r="A89" s="256"/>
      <c r="B89" s="436"/>
      <c r="C89" s="120"/>
      <c r="G89" s="112"/>
    </row>
    <row r="90" spans="1:9" ht="15" customHeight="1" x14ac:dyDescent="0.25">
      <c r="A90" s="437"/>
      <c r="C90" s="120"/>
      <c r="G90" s="255"/>
    </row>
    <row r="91" spans="1:9" ht="15" customHeight="1" x14ac:dyDescent="0.25">
      <c r="A91" s="438"/>
      <c r="B91" s="436"/>
      <c r="C91" s="120"/>
      <c r="G91" s="255"/>
    </row>
    <row r="92" spans="1:9" ht="15" customHeight="1" x14ac:dyDescent="0.25">
      <c r="A92" s="438"/>
      <c r="B92" s="436"/>
      <c r="C92" s="120"/>
    </row>
    <row r="93" spans="1:9" ht="15" customHeight="1" x14ac:dyDescent="0.25">
      <c r="A93" s="438"/>
      <c r="B93" s="436"/>
      <c r="C93" s="120"/>
    </row>
    <row r="94" spans="1:9" ht="15" customHeight="1" x14ac:dyDescent="0.25">
      <c r="A94" s="438"/>
      <c r="B94" s="436"/>
      <c r="C94" s="120"/>
    </row>
    <row r="95" spans="1:9" ht="15" customHeight="1" x14ac:dyDescent="0.25">
      <c r="A95" s="438"/>
      <c r="B95" s="436"/>
      <c r="C95" s="120"/>
    </row>
    <row r="96" spans="1:9" ht="15" customHeight="1" x14ac:dyDescent="0.25">
      <c r="A96" s="438"/>
      <c r="B96" s="436"/>
      <c r="C96" s="120"/>
    </row>
    <row r="97" spans="1:3" ht="15" customHeight="1" x14ac:dyDescent="0.25">
      <c r="A97" s="438"/>
      <c r="B97" s="436"/>
      <c r="C97" s="120"/>
    </row>
    <row r="98" spans="1:3" ht="15" customHeight="1" x14ac:dyDescent="0.25">
      <c r="A98" s="438"/>
      <c r="B98" s="436"/>
      <c r="C98" s="120"/>
    </row>
    <row r="99" spans="1:3" ht="15" customHeight="1" x14ac:dyDescent="0.25">
      <c r="A99" s="438"/>
      <c r="B99" s="436"/>
      <c r="C99" s="120"/>
    </row>
    <row r="100" spans="1:3" ht="15" customHeight="1" x14ac:dyDescent="0.25">
      <c r="A100" s="438"/>
      <c r="B100" s="436"/>
      <c r="C100" s="120"/>
    </row>
    <row r="101" spans="1:3" ht="15" customHeight="1" x14ac:dyDescent="0.25">
      <c r="A101" s="143"/>
    </row>
    <row r="102" spans="1:3" ht="15" customHeight="1" x14ac:dyDescent="0.25"/>
    <row r="103" spans="1:3" ht="15" customHeight="1" x14ac:dyDescent="0.25"/>
    <row r="104" spans="1:3" ht="15" customHeight="1" x14ac:dyDescent="0.25"/>
    <row r="105" spans="1:3" ht="15" customHeight="1" x14ac:dyDescent="0.25"/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9" ht="15" customHeight="1" x14ac:dyDescent="0.25"/>
    <row r="114" spans="1:9" ht="15" customHeight="1" x14ac:dyDescent="0.25">
      <c r="H114" s="137"/>
    </row>
    <row r="115" spans="1:9" ht="15" customHeight="1" x14ac:dyDescent="0.25">
      <c r="I115" s="137"/>
    </row>
    <row r="116" spans="1:9" ht="15" customHeight="1" x14ac:dyDescent="0.25">
      <c r="I116" s="137"/>
    </row>
    <row r="117" spans="1:9" s="137" customFormat="1" ht="15" customHeight="1" x14ac:dyDescent="0.25">
      <c r="A117" s="112"/>
      <c r="B117" s="112"/>
      <c r="C117" s="409"/>
      <c r="D117" s="409"/>
      <c r="E117" s="409"/>
      <c r="F117" s="115"/>
      <c r="G117" s="243"/>
      <c r="H117" s="112"/>
      <c r="I117" s="112"/>
    </row>
    <row r="118" spans="1:9" s="137" customFormat="1" x14ac:dyDescent="0.25">
      <c r="A118" s="112"/>
      <c r="B118" s="112"/>
      <c r="C118" s="409"/>
      <c r="D118" s="409"/>
      <c r="E118" s="409"/>
      <c r="F118" s="115"/>
      <c r="G118" s="243"/>
      <c r="H118" s="112"/>
      <c r="I118" s="112"/>
    </row>
    <row r="119" spans="1:9" s="137" customFormat="1" x14ac:dyDescent="0.25">
      <c r="A119" s="112"/>
      <c r="B119" s="112"/>
      <c r="C119" s="409"/>
      <c r="D119" s="409"/>
      <c r="E119" s="409"/>
      <c r="F119" s="115"/>
      <c r="G119" s="243"/>
      <c r="H119" s="112"/>
      <c r="I119" s="112"/>
    </row>
  </sheetData>
  <mergeCells count="1">
    <mergeCell ref="A1:F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workbookViewId="0">
      <selection activeCell="C29" sqref="C29"/>
    </sheetView>
  </sheetViews>
  <sheetFormatPr defaultColWidth="8.8984375" defaultRowHeight="13.85" x14ac:dyDescent="0.25"/>
  <cols>
    <col min="1" max="1" width="36.8984375" style="112" customWidth="1"/>
    <col min="2" max="2" width="37" style="112" customWidth="1"/>
    <col min="3" max="3" width="14" style="409" customWidth="1"/>
    <col min="4" max="4" width="10.59765625" style="409" customWidth="1"/>
    <col min="5" max="5" width="13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6.8984375" style="112" customWidth="1"/>
    <col min="258" max="258" width="37" style="112" customWidth="1"/>
    <col min="259" max="259" width="14" style="112" customWidth="1"/>
    <col min="260" max="260" width="10.59765625" style="112" customWidth="1"/>
    <col min="261" max="261" width="13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6.8984375" style="112" customWidth="1"/>
    <col min="514" max="514" width="37" style="112" customWidth="1"/>
    <col min="515" max="515" width="14" style="112" customWidth="1"/>
    <col min="516" max="516" width="10.59765625" style="112" customWidth="1"/>
    <col min="517" max="517" width="13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6.8984375" style="112" customWidth="1"/>
    <col min="770" max="770" width="37" style="112" customWidth="1"/>
    <col min="771" max="771" width="14" style="112" customWidth="1"/>
    <col min="772" max="772" width="10.59765625" style="112" customWidth="1"/>
    <col min="773" max="773" width="13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6.8984375" style="112" customWidth="1"/>
    <col min="1026" max="1026" width="37" style="112" customWidth="1"/>
    <col min="1027" max="1027" width="14" style="112" customWidth="1"/>
    <col min="1028" max="1028" width="10.59765625" style="112" customWidth="1"/>
    <col min="1029" max="1029" width="13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6.8984375" style="112" customWidth="1"/>
    <col min="1282" max="1282" width="37" style="112" customWidth="1"/>
    <col min="1283" max="1283" width="14" style="112" customWidth="1"/>
    <col min="1284" max="1284" width="10.59765625" style="112" customWidth="1"/>
    <col min="1285" max="1285" width="13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6.8984375" style="112" customWidth="1"/>
    <col min="1538" max="1538" width="37" style="112" customWidth="1"/>
    <col min="1539" max="1539" width="14" style="112" customWidth="1"/>
    <col min="1540" max="1540" width="10.59765625" style="112" customWidth="1"/>
    <col min="1541" max="1541" width="13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6.8984375" style="112" customWidth="1"/>
    <col min="1794" max="1794" width="37" style="112" customWidth="1"/>
    <col min="1795" max="1795" width="14" style="112" customWidth="1"/>
    <col min="1796" max="1796" width="10.59765625" style="112" customWidth="1"/>
    <col min="1797" max="1797" width="13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6.8984375" style="112" customWidth="1"/>
    <col min="2050" max="2050" width="37" style="112" customWidth="1"/>
    <col min="2051" max="2051" width="14" style="112" customWidth="1"/>
    <col min="2052" max="2052" width="10.59765625" style="112" customWidth="1"/>
    <col min="2053" max="2053" width="13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6.8984375" style="112" customWidth="1"/>
    <col min="2306" max="2306" width="37" style="112" customWidth="1"/>
    <col min="2307" max="2307" width="14" style="112" customWidth="1"/>
    <col min="2308" max="2308" width="10.59765625" style="112" customWidth="1"/>
    <col min="2309" max="2309" width="13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6.8984375" style="112" customWidth="1"/>
    <col min="2562" max="2562" width="37" style="112" customWidth="1"/>
    <col min="2563" max="2563" width="14" style="112" customWidth="1"/>
    <col min="2564" max="2564" width="10.59765625" style="112" customWidth="1"/>
    <col min="2565" max="2565" width="13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6.8984375" style="112" customWidth="1"/>
    <col min="2818" max="2818" width="37" style="112" customWidth="1"/>
    <col min="2819" max="2819" width="14" style="112" customWidth="1"/>
    <col min="2820" max="2820" width="10.59765625" style="112" customWidth="1"/>
    <col min="2821" max="2821" width="13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6.8984375" style="112" customWidth="1"/>
    <col min="3074" max="3074" width="37" style="112" customWidth="1"/>
    <col min="3075" max="3075" width="14" style="112" customWidth="1"/>
    <col min="3076" max="3076" width="10.59765625" style="112" customWidth="1"/>
    <col min="3077" max="3077" width="13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6.8984375" style="112" customWidth="1"/>
    <col min="3330" max="3330" width="37" style="112" customWidth="1"/>
    <col min="3331" max="3331" width="14" style="112" customWidth="1"/>
    <col min="3332" max="3332" width="10.59765625" style="112" customWidth="1"/>
    <col min="3333" max="3333" width="13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6.8984375" style="112" customWidth="1"/>
    <col min="3586" max="3586" width="37" style="112" customWidth="1"/>
    <col min="3587" max="3587" width="14" style="112" customWidth="1"/>
    <col min="3588" max="3588" width="10.59765625" style="112" customWidth="1"/>
    <col min="3589" max="3589" width="13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6.8984375" style="112" customWidth="1"/>
    <col min="3842" max="3842" width="37" style="112" customWidth="1"/>
    <col min="3843" max="3843" width="14" style="112" customWidth="1"/>
    <col min="3844" max="3844" width="10.59765625" style="112" customWidth="1"/>
    <col min="3845" max="3845" width="13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6.8984375" style="112" customWidth="1"/>
    <col min="4098" max="4098" width="37" style="112" customWidth="1"/>
    <col min="4099" max="4099" width="14" style="112" customWidth="1"/>
    <col min="4100" max="4100" width="10.59765625" style="112" customWidth="1"/>
    <col min="4101" max="4101" width="13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6.8984375" style="112" customWidth="1"/>
    <col min="4354" max="4354" width="37" style="112" customWidth="1"/>
    <col min="4355" max="4355" width="14" style="112" customWidth="1"/>
    <col min="4356" max="4356" width="10.59765625" style="112" customWidth="1"/>
    <col min="4357" max="4357" width="13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6.8984375" style="112" customWidth="1"/>
    <col min="4610" max="4610" width="37" style="112" customWidth="1"/>
    <col min="4611" max="4611" width="14" style="112" customWidth="1"/>
    <col min="4612" max="4612" width="10.59765625" style="112" customWidth="1"/>
    <col min="4613" max="4613" width="13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6.8984375" style="112" customWidth="1"/>
    <col min="4866" max="4866" width="37" style="112" customWidth="1"/>
    <col min="4867" max="4867" width="14" style="112" customWidth="1"/>
    <col min="4868" max="4868" width="10.59765625" style="112" customWidth="1"/>
    <col min="4869" max="4869" width="13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6.8984375" style="112" customWidth="1"/>
    <col min="5122" max="5122" width="37" style="112" customWidth="1"/>
    <col min="5123" max="5123" width="14" style="112" customWidth="1"/>
    <col min="5124" max="5124" width="10.59765625" style="112" customWidth="1"/>
    <col min="5125" max="5125" width="13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6.8984375" style="112" customWidth="1"/>
    <col min="5378" max="5378" width="37" style="112" customWidth="1"/>
    <col min="5379" max="5379" width="14" style="112" customWidth="1"/>
    <col min="5380" max="5380" width="10.59765625" style="112" customWidth="1"/>
    <col min="5381" max="5381" width="13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6.8984375" style="112" customWidth="1"/>
    <col min="5634" max="5634" width="37" style="112" customWidth="1"/>
    <col min="5635" max="5635" width="14" style="112" customWidth="1"/>
    <col min="5636" max="5636" width="10.59765625" style="112" customWidth="1"/>
    <col min="5637" max="5637" width="13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6.8984375" style="112" customWidth="1"/>
    <col min="5890" max="5890" width="37" style="112" customWidth="1"/>
    <col min="5891" max="5891" width="14" style="112" customWidth="1"/>
    <col min="5892" max="5892" width="10.59765625" style="112" customWidth="1"/>
    <col min="5893" max="5893" width="13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6.8984375" style="112" customWidth="1"/>
    <col min="6146" max="6146" width="37" style="112" customWidth="1"/>
    <col min="6147" max="6147" width="14" style="112" customWidth="1"/>
    <col min="6148" max="6148" width="10.59765625" style="112" customWidth="1"/>
    <col min="6149" max="6149" width="13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6.8984375" style="112" customWidth="1"/>
    <col min="6402" max="6402" width="37" style="112" customWidth="1"/>
    <col min="6403" max="6403" width="14" style="112" customWidth="1"/>
    <col min="6404" max="6404" width="10.59765625" style="112" customWidth="1"/>
    <col min="6405" max="6405" width="13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6.8984375" style="112" customWidth="1"/>
    <col min="6658" max="6658" width="37" style="112" customWidth="1"/>
    <col min="6659" max="6659" width="14" style="112" customWidth="1"/>
    <col min="6660" max="6660" width="10.59765625" style="112" customWidth="1"/>
    <col min="6661" max="6661" width="13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6.8984375" style="112" customWidth="1"/>
    <col min="6914" max="6914" width="37" style="112" customWidth="1"/>
    <col min="6915" max="6915" width="14" style="112" customWidth="1"/>
    <col min="6916" max="6916" width="10.59765625" style="112" customWidth="1"/>
    <col min="6917" max="6917" width="13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6.8984375" style="112" customWidth="1"/>
    <col min="7170" max="7170" width="37" style="112" customWidth="1"/>
    <col min="7171" max="7171" width="14" style="112" customWidth="1"/>
    <col min="7172" max="7172" width="10.59765625" style="112" customWidth="1"/>
    <col min="7173" max="7173" width="13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6.8984375" style="112" customWidth="1"/>
    <col min="7426" max="7426" width="37" style="112" customWidth="1"/>
    <col min="7427" max="7427" width="14" style="112" customWidth="1"/>
    <col min="7428" max="7428" width="10.59765625" style="112" customWidth="1"/>
    <col min="7429" max="7429" width="13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6.8984375" style="112" customWidth="1"/>
    <col min="7682" max="7682" width="37" style="112" customWidth="1"/>
    <col min="7683" max="7683" width="14" style="112" customWidth="1"/>
    <col min="7684" max="7684" width="10.59765625" style="112" customWidth="1"/>
    <col min="7685" max="7685" width="13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6.8984375" style="112" customWidth="1"/>
    <col min="7938" max="7938" width="37" style="112" customWidth="1"/>
    <col min="7939" max="7939" width="14" style="112" customWidth="1"/>
    <col min="7940" max="7940" width="10.59765625" style="112" customWidth="1"/>
    <col min="7941" max="7941" width="13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6.8984375" style="112" customWidth="1"/>
    <col min="8194" max="8194" width="37" style="112" customWidth="1"/>
    <col min="8195" max="8195" width="14" style="112" customWidth="1"/>
    <col min="8196" max="8196" width="10.59765625" style="112" customWidth="1"/>
    <col min="8197" max="8197" width="13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6.8984375" style="112" customWidth="1"/>
    <col min="8450" max="8450" width="37" style="112" customWidth="1"/>
    <col min="8451" max="8451" width="14" style="112" customWidth="1"/>
    <col min="8452" max="8452" width="10.59765625" style="112" customWidth="1"/>
    <col min="8453" max="8453" width="13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6.8984375" style="112" customWidth="1"/>
    <col min="8706" max="8706" width="37" style="112" customWidth="1"/>
    <col min="8707" max="8707" width="14" style="112" customWidth="1"/>
    <col min="8708" max="8708" width="10.59765625" style="112" customWidth="1"/>
    <col min="8709" max="8709" width="13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6.8984375" style="112" customWidth="1"/>
    <col min="8962" max="8962" width="37" style="112" customWidth="1"/>
    <col min="8963" max="8963" width="14" style="112" customWidth="1"/>
    <col min="8964" max="8964" width="10.59765625" style="112" customWidth="1"/>
    <col min="8965" max="8965" width="13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6.8984375" style="112" customWidth="1"/>
    <col min="9218" max="9218" width="37" style="112" customWidth="1"/>
    <col min="9219" max="9219" width="14" style="112" customWidth="1"/>
    <col min="9220" max="9220" width="10.59765625" style="112" customWidth="1"/>
    <col min="9221" max="9221" width="13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6.8984375" style="112" customWidth="1"/>
    <col min="9474" max="9474" width="37" style="112" customWidth="1"/>
    <col min="9475" max="9475" width="14" style="112" customWidth="1"/>
    <col min="9476" max="9476" width="10.59765625" style="112" customWidth="1"/>
    <col min="9477" max="9477" width="13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6.8984375" style="112" customWidth="1"/>
    <col min="9730" max="9730" width="37" style="112" customWidth="1"/>
    <col min="9731" max="9731" width="14" style="112" customWidth="1"/>
    <col min="9732" max="9732" width="10.59765625" style="112" customWidth="1"/>
    <col min="9733" max="9733" width="13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6.8984375" style="112" customWidth="1"/>
    <col min="9986" max="9986" width="37" style="112" customWidth="1"/>
    <col min="9987" max="9987" width="14" style="112" customWidth="1"/>
    <col min="9988" max="9988" width="10.59765625" style="112" customWidth="1"/>
    <col min="9989" max="9989" width="13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6.8984375" style="112" customWidth="1"/>
    <col min="10242" max="10242" width="37" style="112" customWidth="1"/>
    <col min="10243" max="10243" width="14" style="112" customWidth="1"/>
    <col min="10244" max="10244" width="10.59765625" style="112" customWidth="1"/>
    <col min="10245" max="10245" width="13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6.8984375" style="112" customWidth="1"/>
    <col min="10498" max="10498" width="37" style="112" customWidth="1"/>
    <col min="10499" max="10499" width="14" style="112" customWidth="1"/>
    <col min="10500" max="10500" width="10.59765625" style="112" customWidth="1"/>
    <col min="10501" max="10501" width="13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6.8984375" style="112" customWidth="1"/>
    <col min="10754" max="10754" width="37" style="112" customWidth="1"/>
    <col min="10755" max="10755" width="14" style="112" customWidth="1"/>
    <col min="10756" max="10756" width="10.59765625" style="112" customWidth="1"/>
    <col min="10757" max="10757" width="13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6.8984375" style="112" customWidth="1"/>
    <col min="11010" max="11010" width="37" style="112" customWidth="1"/>
    <col min="11011" max="11011" width="14" style="112" customWidth="1"/>
    <col min="11012" max="11012" width="10.59765625" style="112" customWidth="1"/>
    <col min="11013" max="11013" width="13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6.8984375" style="112" customWidth="1"/>
    <col min="11266" max="11266" width="37" style="112" customWidth="1"/>
    <col min="11267" max="11267" width="14" style="112" customWidth="1"/>
    <col min="11268" max="11268" width="10.59765625" style="112" customWidth="1"/>
    <col min="11269" max="11269" width="13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6.8984375" style="112" customWidth="1"/>
    <col min="11522" max="11522" width="37" style="112" customWidth="1"/>
    <col min="11523" max="11523" width="14" style="112" customWidth="1"/>
    <col min="11524" max="11524" width="10.59765625" style="112" customWidth="1"/>
    <col min="11525" max="11525" width="13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6.8984375" style="112" customWidth="1"/>
    <col min="11778" max="11778" width="37" style="112" customWidth="1"/>
    <col min="11779" max="11779" width="14" style="112" customWidth="1"/>
    <col min="11780" max="11780" width="10.59765625" style="112" customWidth="1"/>
    <col min="11781" max="11781" width="13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6.8984375" style="112" customWidth="1"/>
    <col min="12034" max="12034" width="37" style="112" customWidth="1"/>
    <col min="12035" max="12035" width="14" style="112" customWidth="1"/>
    <col min="12036" max="12036" width="10.59765625" style="112" customWidth="1"/>
    <col min="12037" max="12037" width="13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6.8984375" style="112" customWidth="1"/>
    <col min="12290" max="12290" width="37" style="112" customWidth="1"/>
    <col min="12291" max="12291" width="14" style="112" customWidth="1"/>
    <col min="12292" max="12292" width="10.59765625" style="112" customWidth="1"/>
    <col min="12293" max="12293" width="13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6.8984375" style="112" customWidth="1"/>
    <col min="12546" max="12546" width="37" style="112" customWidth="1"/>
    <col min="12547" max="12547" width="14" style="112" customWidth="1"/>
    <col min="12548" max="12548" width="10.59765625" style="112" customWidth="1"/>
    <col min="12549" max="12549" width="13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6.8984375" style="112" customWidth="1"/>
    <col min="12802" max="12802" width="37" style="112" customWidth="1"/>
    <col min="12803" max="12803" width="14" style="112" customWidth="1"/>
    <col min="12804" max="12804" width="10.59765625" style="112" customWidth="1"/>
    <col min="12805" max="12805" width="13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6.8984375" style="112" customWidth="1"/>
    <col min="13058" max="13058" width="37" style="112" customWidth="1"/>
    <col min="13059" max="13059" width="14" style="112" customWidth="1"/>
    <col min="13060" max="13060" width="10.59765625" style="112" customWidth="1"/>
    <col min="13061" max="13061" width="13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6.8984375" style="112" customWidth="1"/>
    <col min="13314" max="13314" width="37" style="112" customWidth="1"/>
    <col min="13315" max="13315" width="14" style="112" customWidth="1"/>
    <col min="13316" max="13316" width="10.59765625" style="112" customWidth="1"/>
    <col min="13317" max="13317" width="13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6.8984375" style="112" customWidth="1"/>
    <col min="13570" max="13570" width="37" style="112" customWidth="1"/>
    <col min="13571" max="13571" width="14" style="112" customWidth="1"/>
    <col min="13572" max="13572" width="10.59765625" style="112" customWidth="1"/>
    <col min="13573" max="13573" width="13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6.8984375" style="112" customWidth="1"/>
    <col min="13826" max="13826" width="37" style="112" customWidth="1"/>
    <col min="13827" max="13827" width="14" style="112" customWidth="1"/>
    <col min="13828" max="13828" width="10.59765625" style="112" customWidth="1"/>
    <col min="13829" max="13829" width="13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6.8984375" style="112" customWidth="1"/>
    <col min="14082" max="14082" width="37" style="112" customWidth="1"/>
    <col min="14083" max="14083" width="14" style="112" customWidth="1"/>
    <col min="14084" max="14084" width="10.59765625" style="112" customWidth="1"/>
    <col min="14085" max="14085" width="13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6.8984375" style="112" customWidth="1"/>
    <col min="14338" max="14338" width="37" style="112" customWidth="1"/>
    <col min="14339" max="14339" width="14" style="112" customWidth="1"/>
    <col min="14340" max="14340" width="10.59765625" style="112" customWidth="1"/>
    <col min="14341" max="14341" width="13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6.8984375" style="112" customWidth="1"/>
    <col min="14594" max="14594" width="37" style="112" customWidth="1"/>
    <col min="14595" max="14595" width="14" style="112" customWidth="1"/>
    <col min="14596" max="14596" width="10.59765625" style="112" customWidth="1"/>
    <col min="14597" max="14597" width="13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6.8984375" style="112" customWidth="1"/>
    <col min="14850" max="14850" width="37" style="112" customWidth="1"/>
    <col min="14851" max="14851" width="14" style="112" customWidth="1"/>
    <col min="14852" max="14852" width="10.59765625" style="112" customWidth="1"/>
    <col min="14853" max="14853" width="13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6.8984375" style="112" customWidth="1"/>
    <col min="15106" max="15106" width="37" style="112" customWidth="1"/>
    <col min="15107" max="15107" width="14" style="112" customWidth="1"/>
    <col min="15108" max="15108" width="10.59765625" style="112" customWidth="1"/>
    <col min="15109" max="15109" width="13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6.8984375" style="112" customWidth="1"/>
    <col min="15362" max="15362" width="37" style="112" customWidth="1"/>
    <col min="15363" max="15363" width="14" style="112" customWidth="1"/>
    <col min="15364" max="15364" width="10.59765625" style="112" customWidth="1"/>
    <col min="15365" max="15365" width="13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6.8984375" style="112" customWidth="1"/>
    <col min="15618" max="15618" width="37" style="112" customWidth="1"/>
    <col min="15619" max="15619" width="14" style="112" customWidth="1"/>
    <col min="15620" max="15620" width="10.59765625" style="112" customWidth="1"/>
    <col min="15621" max="15621" width="13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6.8984375" style="112" customWidth="1"/>
    <col min="15874" max="15874" width="37" style="112" customWidth="1"/>
    <col min="15875" max="15875" width="14" style="112" customWidth="1"/>
    <col min="15876" max="15876" width="10.59765625" style="112" customWidth="1"/>
    <col min="15877" max="15877" width="13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6.8984375" style="112" customWidth="1"/>
    <col min="16130" max="16130" width="37" style="112" customWidth="1"/>
    <col min="16131" max="16131" width="14" style="112" customWidth="1"/>
    <col min="16132" max="16132" width="10.59765625" style="112" customWidth="1"/>
    <col min="16133" max="16133" width="13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7" ht="18.600000000000001" customHeight="1" x14ac:dyDescent="0.25">
      <c r="A1" s="498" t="s">
        <v>2003</v>
      </c>
      <c r="B1" s="498"/>
      <c r="C1" s="498"/>
      <c r="D1" s="498"/>
      <c r="E1" s="498"/>
      <c r="F1" s="498"/>
    </row>
    <row r="2" spans="1:7" ht="15.7" customHeight="1" x14ac:dyDescent="0.25">
      <c r="B2" s="113" t="s">
        <v>2004</v>
      </c>
    </row>
    <row r="3" spans="1:7" ht="15.7" customHeight="1" x14ac:dyDescent="0.25">
      <c r="B3" s="113"/>
    </row>
    <row r="4" spans="1:7" ht="15" customHeight="1" x14ac:dyDescent="0.25">
      <c r="A4" s="425"/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7" ht="15" customHeight="1" x14ac:dyDescent="0.3">
      <c r="A5" s="425" t="s">
        <v>876</v>
      </c>
      <c r="C5" s="436"/>
      <c r="D5" s="436"/>
      <c r="E5" s="436"/>
    </row>
    <row r="6" spans="1:7" ht="15" customHeight="1" x14ac:dyDescent="0.25">
      <c r="A6" s="426" t="s">
        <v>1704</v>
      </c>
      <c r="B6" s="112" t="s">
        <v>2005</v>
      </c>
      <c r="C6" s="436">
        <v>48.91</v>
      </c>
      <c r="D6" s="436">
        <v>9.7799999999999994</v>
      </c>
      <c r="E6" s="436">
        <v>58.69</v>
      </c>
      <c r="F6" s="115" t="s">
        <v>5</v>
      </c>
    </row>
    <row r="7" spans="1:7" s="127" customFormat="1" ht="15" customHeight="1" x14ac:dyDescent="0.3">
      <c r="B7" s="128"/>
      <c r="C7" s="439">
        <f>SUM(C6:C6)</f>
        <v>48.91</v>
      </c>
      <c r="D7" s="439">
        <f>SUM(D6:D6)</f>
        <v>9.7799999999999994</v>
      </c>
      <c r="E7" s="439">
        <f>SUM(E6:E6)</f>
        <v>58.69</v>
      </c>
      <c r="F7" s="126"/>
      <c r="G7" s="248"/>
    </row>
    <row r="8" spans="1:7" s="127" customFormat="1" ht="15" customHeight="1" x14ac:dyDescent="0.3">
      <c r="B8" s="128"/>
      <c r="C8" s="440"/>
      <c r="D8" s="440"/>
      <c r="E8" s="440"/>
      <c r="F8" s="126"/>
      <c r="G8" s="248"/>
    </row>
    <row r="9" spans="1:7" ht="15" customHeight="1" x14ac:dyDescent="0.3">
      <c r="A9" s="425" t="s">
        <v>887</v>
      </c>
      <c r="C9" s="436"/>
      <c r="D9" s="436"/>
      <c r="E9" s="436"/>
    </row>
    <row r="10" spans="1:7" ht="15" customHeight="1" x14ac:dyDescent="0.25">
      <c r="A10" s="426" t="s">
        <v>686</v>
      </c>
      <c r="B10" s="112" t="s">
        <v>2006</v>
      </c>
      <c r="C10" s="436">
        <v>520</v>
      </c>
      <c r="D10" s="436">
        <v>104</v>
      </c>
      <c r="E10" s="436">
        <v>624</v>
      </c>
      <c r="F10" s="115">
        <v>109066</v>
      </c>
    </row>
    <row r="11" spans="1:7" ht="15" customHeight="1" x14ac:dyDescent="0.25">
      <c r="A11" s="129"/>
      <c r="B11" s="127"/>
      <c r="C11" s="439">
        <f>SUM(C10:C10)</f>
        <v>520</v>
      </c>
      <c r="D11" s="439">
        <f>SUM(D10:D10)</f>
        <v>104</v>
      </c>
      <c r="E11" s="439">
        <f>SUM(E10:E10)</f>
        <v>624</v>
      </c>
    </row>
    <row r="12" spans="1:7" ht="15" customHeight="1" x14ac:dyDescent="0.25">
      <c r="A12" s="129"/>
      <c r="B12" s="127"/>
      <c r="C12" s="440"/>
      <c r="D12" s="440"/>
      <c r="E12" s="440"/>
    </row>
    <row r="13" spans="1:7" ht="15" customHeight="1" x14ac:dyDescent="0.35">
      <c r="A13" s="427" t="s">
        <v>1374</v>
      </c>
      <c r="B13" s="284"/>
      <c r="C13" s="305"/>
      <c r="D13" s="305"/>
      <c r="E13" s="305"/>
      <c r="F13" s="266"/>
      <c r="G13" s="244"/>
    </row>
    <row r="14" spans="1:7" ht="15" customHeight="1" x14ac:dyDescent="0.25">
      <c r="A14" s="112" t="s">
        <v>3</v>
      </c>
      <c r="B14" s="426" t="s">
        <v>2007</v>
      </c>
      <c r="C14" s="436">
        <v>100</v>
      </c>
      <c r="D14" s="436"/>
      <c r="E14" s="436">
        <v>100</v>
      </c>
      <c r="F14" s="115" t="s">
        <v>52</v>
      </c>
      <c r="G14" s="244"/>
    </row>
    <row r="15" spans="1:7" ht="15" customHeight="1" x14ac:dyDescent="0.35">
      <c r="A15" s="427"/>
      <c r="B15" s="284"/>
      <c r="C15" s="439">
        <f>SUM(C14:C14)</f>
        <v>100</v>
      </c>
      <c r="D15" s="439">
        <f>SUM(D14:D14)</f>
        <v>0</v>
      </c>
      <c r="E15" s="439">
        <f>SUM(E14:E14)</f>
        <v>100</v>
      </c>
      <c r="F15" s="266"/>
      <c r="G15" s="244"/>
    </row>
    <row r="16" spans="1:7" ht="15" customHeight="1" x14ac:dyDescent="0.35">
      <c r="A16" s="427"/>
      <c r="B16" s="284"/>
      <c r="C16" s="440"/>
      <c r="D16" s="440"/>
      <c r="E16" s="440"/>
      <c r="F16" s="266"/>
      <c r="G16" s="244"/>
    </row>
    <row r="17" spans="1:9" ht="15" customHeight="1" x14ac:dyDescent="0.25">
      <c r="C17" s="440"/>
      <c r="D17" s="440"/>
      <c r="E17" s="440"/>
      <c r="G17" s="244"/>
      <c r="I17" s="249"/>
    </row>
    <row r="18" spans="1:9" ht="15" customHeight="1" x14ac:dyDescent="0.3">
      <c r="A18" s="425" t="s">
        <v>894</v>
      </c>
      <c r="C18" s="411"/>
      <c r="D18" s="411"/>
      <c r="E18" s="416"/>
      <c r="F18" s="112"/>
      <c r="G18" s="244"/>
      <c r="I18" s="249"/>
    </row>
    <row r="19" spans="1:9" ht="15" customHeight="1" x14ac:dyDescent="0.25">
      <c r="A19" s="137" t="s">
        <v>90</v>
      </c>
      <c r="B19" s="138" t="s">
        <v>326</v>
      </c>
      <c r="C19" s="441">
        <v>14602.22</v>
      </c>
      <c r="D19" s="441"/>
      <c r="E19" s="441">
        <v>14602.22</v>
      </c>
      <c r="F19" s="112" t="s">
        <v>92</v>
      </c>
      <c r="G19" s="244"/>
      <c r="I19" s="249"/>
    </row>
    <row r="20" spans="1:9" ht="15" customHeight="1" x14ac:dyDescent="0.25">
      <c r="A20" s="137" t="s">
        <v>93</v>
      </c>
      <c r="B20" s="138" t="s">
        <v>327</v>
      </c>
      <c r="C20" s="441">
        <v>5219.05</v>
      </c>
      <c r="D20" s="441"/>
      <c r="E20" s="442">
        <v>5219.05</v>
      </c>
      <c r="F20" s="112">
        <v>109069</v>
      </c>
      <c r="G20" s="244"/>
      <c r="I20" s="249"/>
    </row>
    <row r="21" spans="1:9" ht="15" customHeight="1" x14ac:dyDescent="0.25">
      <c r="A21" s="137" t="s">
        <v>95</v>
      </c>
      <c r="B21" s="138" t="s">
        <v>328</v>
      </c>
      <c r="C21" s="441">
        <v>5182.75</v>
      </c>
      <c r="D21" s="441"/>
      <c r="E21" s="440">
        <v>5182.75</v>
      </c>
      <c r="F21" s="112">
        <v>109068</v>
      </c>
      <c r="G21" s="244"/>
      <c r="I21" s="249"/>
    </row>
    <row r="22" spans="1:9" ht="15" customHeight="1" x14ac:dyDescent="0.25">
      <c r="C22" s="439">
        <f>SUM(C19:C21)</f>
        <v>25004.02</v>
      </c>
      <c r="D22" s="439">
        <f>SUM(D19:D21)</f>
        <v>0</v>
      </c>
      <c r="E22" s="439">
        <f>SUM(E19:E21)</f>
        <v>25004.02</v>
      </c>
      <c r="F22" s="112"/>
      <c r="G22" s="112"/>
    </row>
    <row r="23" spans="1:9" ht="15" customHeight="1" x14ac:dyDescent="0.25">
      <c r="C23" s="443"/>
      <c r="D23" s="443"/>
      <c r="E23" s="443"/>
      <c r="F23" s="112"/>
      <c r="G23" s="112"/>
    </row>
    <row r="24" spans="1:9" ht="15" customHeight="1" x14ac:dyDescent="0.25">
      <c r="B24" s="141" t="s">
        <v>75</v>
      </c>
      <c r="C24" s="439">
        <f>SUM(+C7++C11+C15+C22)</f>
        <v>25672.93</v>
      </c>
      <c r="D24" s="439">
        <f>SUM(+D7++D11+D15+D22)</f>
        <v>113.78</v>
      </c>
      <c r="E24" s="439">
        <f>SUM(+E7++E11+E15+E22)</f>
        <v>25786.71</v>
      </c>
      <c r="G24" s="112"/>
    </row>
    <row r="25" spans="1:9" ht="15" customHeight="1" x14ac:dyDescent="0.25">
      <c r="B25" s="145"/>
      <c r="C25" s="411"/>
      <c r="D25" s="411"/>
      <c r="E25" s="411"/>
      <c r="G25" s="112"/>
    </row>
    <row r="26" spans="1:9" ht="15" customHeight="1" x14ac:dyDescent="0.25">
      <c r="A26" s="426"/>
      <c r="C26" s="120"/>
      <c r="G26" s="112"/>
    </row>
    <row r="27" spans="1:9" ht="15" customHeight="1" x14ac:dyDescent="0.25">
      <c r="A27" s="256"/>
      <c r="B27" s="436"/>
      <c r="C27" s="120"/>
      <c r="G27" s="112"/>
    </row>
    <row r="28" spans="1:9" ht="15" customHeight="1" x14ac:dyDescent="0.25">
      <c r="A28" s="256"/>
      <c r="B28" s="436"/>
      <c r="C28" s="120"/>
      <c r="G28" s="112"/>
    </row>
    <row r="29" spans="1:9" ht="15" customHeight="1" x14ac:dyDescent="0.25">
      <c r="A29" s="256"/>
      <c r="B29" s="436"/>
      <c r="C29" s="120"/>
      <c r="G29" s="112"/>
    </row>
    <row r="30" spans="1:9" ht="15" customHeight="1" x14ac:dyDescent="0.25">
      <c r="A30" s="256"/>
      <c r="B30" s="436"/>
      <c r="C30" s="120"/>
      <c r="G30" s="112"/>
    </row>
    <row r="31" spans="1:9" ht="15" customHeight="1" x14ac:dyDescent="0.25">
      <c r="A31" s="256"/>
      <c r="B31" s="436"/>
      <c r="C31" s="120"/>
      <c r="G31" s="112"/>
    </row>
    <row r="32" spans="1:9" ht="15" customHeight="1" x14ac:dyDescent="0.25">
      <c r="A32" s="143"/>
    </row>
    <row r="33" spans="8:9" ht="15" customHeight="1" x14ac:dyDescent="0.25"/>
    <row r="34" spans="8:9" ht="15" customHeight="1" x14ac:dyDescent="0.25"/>
    <row r="35" spans="8:9" ht="15" customHeight="1" x14ac:dyDescent="0.25"/>
    <row r="36" spans="8:9" ht="15" customHeight="1" x14ac:dyDescent="0.25"/>
    <row r="37" spans="8:9" ht="15" customHeight="1" x14ac:dyDescent="0.25"/>
    <row r="38" spans="8:9" ht="15" customHeight="1" x14ac:dyDescent="0.25"/>
    <row r="39" spans="8:9" ht="15" customHeight="1" x14ac:dyDescent="0.25"/>
    <row r="40" spans="8:9" ht="15" customHeight="1" x14ac:dyDescent="0.25"/>
    <row r="41" spans="8:9" ht="15" customHeight="1" x14ac:dyDescent="0.25"/>
    <row r="42" spans="8:9" ht="15" customHeight="1" x14ac:dyDescent="0.25"/>
    <row r="43" spans="8:9" ht="15" customHeight="1" x14ac:dyDescent="0.25"/>
    <row r="44" spans="8:9" ht="15" customHeight="1" x14ac:dyDescent="0.25"/>
    <row r="45" spans="8:9" ht="15" customHeight="1" x14ac:dyDescent="0.25"/>
    <row r="46" spans="8:9" ht="15" customHeight="1" x14ac:dyDescent="0.25">
      <c r="H46" s="137"/>
    </row>
    <row r="47" spans="8:9" ht="15" customHeight="1" x14ac:dyDescent="0.25">
      <c r="I47" s="137"/>
    </row>
    <row r="48" spans="8:9" ht="15" customHeight="1" x14ac:dyDescent="0.25">
      <c r="I48" s="137"/>
    </row>
    <row r="49" spans="1:9" s="137" customFormat="1" ht="15" customHeight="1" x14ac:dyDescent="0.25">
      <c r="A49" s="112"/>
      <c r="B49" s="112"/>
      <c r="C49" s="409"/>
      <c r="D49" s="409"/>
      <c r="E49" s="409"/>
      <c r="F49" s="115"/>
      <c r="G49" s="243"/>
      <c r="H49" s="112"/>
      <c r="I49" s="112"/>
    </row>
    <row r="50" spans="1:9" s="137" customFormat="1" x14ac:dyDescent="0.25">
      <c r="A50" s="112"/>
      <c r="B50" s="112"/>
      <c r="C50" s="409"/>
      <c r="D50" s="409"/>
      <c r="E50" s="409"/>
      <c r="F50" s="115"/>
      <c r="G50" s="243"/>
      <c r="H50" s="112"/>
      <c r="I50" s="112"/>
    </row>
    <row r="51" spans="1:9" s="137" customFormat="1" x14ac:dyDescent="0.25">
      <c r="A51" s="112"/>
      <c r="B51" s="112"/>
      <c r="C51" s="409"/>
      <c r="D51" s="409"/>
      <c r="E51" s="409"/>
      <c r="F51" s="115"/>
      <c r="G51" s="243"/>
      <c r="H51" s="112"/>
      <c r="I51" s="112"/>
    </row>
  </sheetData>
  <mergeCells count="1">
    <mergeCell ref="A1:F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B106" workbookViewId="0">
      <selection activeCell="I81" sqref="I81"/>
    </sheetView>
  </sheetViews>
  <sheetFormatPr defaultColWidth="8.8984375" defaultRowHeight="13.85" x14ac:dyDescent="0.25"/>
  <cols>
    <col min="1" max="1" width="35.09765625" style="112" customWidth="1"/>
    <col min="2" max="2" width="38.89843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5.09765625" style="112" customWidth="1"/>
    <col min="258" max="258" width="38.89843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5.09765625" style="112" customWidth="1"/>
    <col min="514" max="514" width="38.89843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5.09765625" style="112" customWidth="1"/>
    <col min="770" max="770" width="38.89843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5.09765625" style="112" customWidth="1"/>
    <col min="1026" max="1026" width="38.89843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5.09765625" style="112" customWidth="1"/>
    <col min="1282" max="1282" width="38.89843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5.09765625" style="112" customWidth="1"/>
    <col min="1538" max="1538" width="38.89843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5.09765625" style="112" customWidth="1"/>
    <col min="1794" max="1794" width="38.89843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5.09765625" style="112" customWidth="1"/>
    <col min="2050" max="2050" width="38.89843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5.09765625" style="112" customWidth="1"/>
    <col min="2306" max="2306" width="38.89843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5.09765625" style="112" customWidth="1"/>
    <col min="2562" max="2562" width="38.89843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5.09765625" style="112" customWidth="1"/>
    <col min="2818" max="2818" width="38.89843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5.09765625" style="112" customWidth="1"/>
    <col min="3074" max="3074" width="38.89843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5.09765625" style="112" customWidth="1"/>
    <col min="3330" max="3330" width="38.89843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5.09765625" style="112" customWidth="1"/>
    <col min="3586" max="3586" width="38.89843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5.09765625" style="112" customWidth="1"/>
    <col min="3842" max="3842" width="38.89843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5.09765625" style="112" customWidth="1"/>
    <col min="4098" max="4098" width="38.89843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5.09765625" style="112" customWidth="1"/>
    <col min="4354" max="4354" width="38.89843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5.09765625" style="112" customWidth="1"/>
    <col min="4610" max="4610" width="38.89843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5.09765625" style="112" customWidth="1"/>
    <col min="4866" max="4866" width="38.89843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5.09765625" style="112" customWidth="1"/>
    <col min="5122" max="5122" width="38.89843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5.09765625" style="112" customWidth="1"/>
    <col min="5378" max="5378" width="38.89843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5.09765625" style="112" customWidth="1"/>
    <col min="5634" max="5634" width="38.89843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5.09765625" style="112" customWidth="1"/>
    <col min="5890" max="5890" width="38.89843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5.09765625" style="112" customWidth="1"/>
    <col min="6146" max="6146" width="38.89843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5.09765625" style="112" customWidth="1"/>
    <col min="6402" max="6402" width="38.89843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5.09765625" style="112" customWidth="1"/>
    <col min="6658" max="6658" width="38.89843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5.09765625" style="112" customWidth="1"/>
    <col min="6914" max="6914" width="38.89843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5.09765625" style="112" customWidth="1"/>
    <col min="7170" max="7170" width="38.89843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5.09765625" style="112" customWidth="1"/>
    <col min="7426" max="7426" width="38.89843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5.09765625" style="112" customWidth="1"/>
    <col min="7682" max="7682" width="38.89843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5.09765625" style="112" customWidth="1"/>
    <col min="7938" max="7938" width="38.89843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5.09765625" style="112" customWidth="1"/>
    <col min="8194" max="8194" width="38.89843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5.09765625" style="112" customWidth="1"/>
    <col min="8450" max="8450" width="38.89843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5.09765625" style="112" customWidth="1"/>
    <col min="8706" max="8706" width="38.89843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5.09765625" style="112" customWidth="1"/>
    <col min="8962" max="8962" width="38.89843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5.09765625" style="112" customWidth="1"/>
    <col min="9218" max="9218" width="38.89843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5.09765625" style="112" customWidth="1"/>
    <col min="9474" max="9474" width="38.89843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5.09765625" style="112" customWidth="1"/>
    <col min="9730" max="9730" width="38.89843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5.09765625" style="112" customWidth="1"/>
    <col min="9986" max="9986" width="38.89843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5.09765625" style="112" customWidth="1"/>
    <col min="10242" max="10242" width="38.89843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5.09765625" style="112" customWidth="1"/>
    <col min="10498" max="10498" width="38.89843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5.09765625" style="112" customWidth="1"/>
    <col min="10754" max="10754" width="38.89843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5.09765625" style="112" customWidth="1"/>
    <col min="11010" max="11010" width="38.89843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5.09765625" style="112" customWidth="1"/>
    <col min="11266" max="11266" width="38.89843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5.09765625" style="112" customWidth="1"/>
    <col min="11522" max="11522" width="38.89843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5.09765625" style="112" customWidth="1"/>
    <col min="11778" max="11778" width="38.89843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5.09765625" style="112" customWidth="1"/>
    <col min="12034" max="12034" width="38.89843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5.09765625" style="112" customWidth="1"/>
    <col min="12290" max="12290" width="38.89843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5.09765625" style="112" customWidth="1"/>
    <col min="12546" max="12546" width="38.89843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5.09765625" style="112" customWidth="1"/>
    <col min="12802" max="12802" width="38.89843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5.09765625" style="112" customWidth="1"/>
    <col min="13058" max="13058" width="38.89843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5.09765625" style="112" customWidth="1"/>
    <col min="13314" max="13314" width="38.89843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5.09765625" style="112" customWidth="1"/>
    <col min="13570" max="13570" width="38.89843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5.09765625" style="112" customWidth="1"/>
    <col min="13826" max="13826" width="38.89843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5.09765625" style="112" customWidth="1"/>
    <col min="14082" max="14082" width="38.89843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5.09765625" style="112" customWidth="1"/>
    <col min="14338" max="14338" width="38.89843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5.09765625" style="112" customWidth="1"/>
    <col min="14594" max="14594" width="38.89843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5.09765625" style="112" customWidth="1"/>
    <col min="14850" max="14850" width="38.89843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5.09765625" style="112" customWidth="1"/>
    <col min="15106" max="15106" width="38.89843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5.09765625" style="112" customWidth="1"/>
    <col min="15362" max="15362" width="38.89843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5.09765625" style="112" customWidth="1"/>
    <col min="15618" max="15618" width="38.89843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5.09765625" style="112" customWidth="1"/>
    <col min="15874" max="15874" width="38.89843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5.09765625" style="112" customWidth="1"/>
    <col min="16130" max="16130" width="38.89843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43862</v>
      </c>
    </row>
    <row r="3" spans="1:8" ht="15.7" customHeight="1" x14ac:dyDescent="0.25">
      <c r="B3" s="113"/>
    </row>
    <row r="4" spans="1:8" ht="15" customHeight="1" x14ac:dyDescent="0.3">
      <c r="A4" s="425" t="s">
        <v>873</v>
      </c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8" ht="15" customHeight="1" x14ac:dyDescent="0.25">
      <c r="A5" s="426"/>
      <c r="C5" s="120"/>
      <c r="D5" s="120"/>
      <c r="E5" s="120"/>
    </row>
    <row r="6" spans="1:8" ht="15" customHeight="1" x14ac:dyDescent="0.25">
      <c r="A6" s="426" t="s">
        <v>1936</v>
      </c>
      <c r="B6" s="112" t="s">
        <v>1783</v>
      </c>
      <c r="C6" s="120">
        <v>48.05</v>
      </c>
      <c r="D6" s="120">
        <v>9.61</v>
      </c>
      <c r="E6" s="120">
        <v>57.66</v>
      </c>
      <c r="F6" s="115">
        <v>109070</v>
      </c>
    </row>
    <row r="7" spans="1:8" ht="15" customHeight="1" x14ac:dyDescent="0.25">
      <c r="A7" s="426" t="s">
        <v>130</v>
      </c>
      <c r="B7" s="112" t="s">
        <v>2008</v>
      </c>
      <c r="C7" s="120">
        <v>18.489999999999998</v>
      </c>
      <c r="D7" s="120">
        <v>3.7</v>
      </c>
      <c r="E7" s="120">
        <v>22.19</v>
      </c>
      <c r="F7" s="115">
        <v>109071</v>
      </c>
    </row>
    <row r="8" spans="1:8" ht="15" customHeight="1" x14ac:dyDescent="0.25">
      <c r="A8" s="426" t="s">
        <v>2009</v>
      </c>
      <c r="B8" s="252" t="s">
        <v>2010</v>
      </c>
      <c r="C8" s="120">
        <v>2116</v>
      </c>
      <c r="D8" s="120">
        <v>423.2</v>
      </c>
      <c r="E8" s="120">
        <v>2539.1999999999998</v>
      </c>
      <c r="F8" s="115">
        <v>109072</v>
      </c>
    </row>
    <row r="9" spans="1:8" ht="15" customHeight="1" x14ac:dyDescent="0.25">
      <c r="A9" s="112" t="s">
        <v>8</v>
      </c>
      <c r="B9" s="112" t="s">
        <v>2011</v>
      </c>
      <c r="C9" s="120">
        <v>18</v>
      </c>
      <c r="D9" s="120">
        <v>3.6</v>
      </c>
      <c r="E9" s="120">
        <v>21.6</v>
      </c>
      <c r="F9" s="115" t="s">
        <v>5</v>
      </c>
    </row>
    <row r="10" spans="1:8" ht="15" customHeight="1" x14ac:dyDescent="0.25">
      <c r="A10" s="426" t="s">
        <v>6</v>
      </c>
      <c r="B10" s="112" t="s">
        <v>2012</v>
      </c>
      <c r="C10" s="120">
        <v>29.41</v>
      </c>
      <c r="D10" s="120">
        <v>5.88</v>
      </c>
      <c r="E10" s="120">
        <v>35.29</v>
      </c>
      <c r="F10" s="115" t="s">
        <v>5</v>
      </c>
      <c r="G10" s="244"/>
    </row>
    <row r="11" spans="1:8" ht="15" customHeight="1" x14ac:dyDescent="0.25">
      <c r="A11" s="426" t="s">
        <v>6</v>
      </c>
      <c r="B11" s="112" t="s">
        <v>2013</v>
      </c>
      <c r="C11" s="120">
        <v>46.09</v>
      </c>
      <c r="D11" s="120">
        <v>9.2200000000000006</v>
      </c>
      <c r="E11" s="120">
        <v>55.31</v>
      </c>
      <c r="F11" s="115" t="s">
        <v>5</v>
      </c>
      <c r="G11" s="244"/>
    </row>
    <row r="12" spans="1:8" ht="15" customHeight="1" x14ac:dyDescent="0.25">
      <c r="C12" s="410">
        <f>SUM(C5:C11)</f>
        <v>2276.04</v>
      </c>
      <c r="D12" s="410">
        <f>SUM(D5:D11)</f>
        <v>455.21000000000004</v>
      </c>
      <c r="E12" s="410">
        <f>SUM(E5:E11)</f>
        <v>2731.2499999999995</v>
      </c>
      <c r="H12" s="112" t="s">
        <v>10</v>
      </c>
    </row>
    <row r="13" spans="1:8" ht="15" customHeight="1" x14ac:dyDescent="0.25">
      <c r="C13" s="411"/>
      <c r="D13" s="411"/>
      <c r="E13" s="411"/>
    </row>
    <row r="14" spans="1:8" ht="15" customHeight="1" x14ac:dyDescent="0.3">
      <c r="A14" s="425" t="s">
        <v>874</v>
      </c>
      <c r="C14" s="412"/>
      <c r="D14" s="412"/>
      <c r="E14" s="412"/>
    </row>
    <row r="15" spans="1:8" ht="15" customHeight="1" x14ac:dyDescent="0.25">
      <c r="A15" s="426" t="s">
        <v>12</v>
      </c>
      <c r="B15" s="112" t="s">
        <v>13</v>
      </c>
      <c r="C15" s="120">
        <v>7.94</v>
      </c>
      <c r="D15" s="120"/>
      <c r="E15" s="120">
        <v>7.94</v>
      </c>
      <c r="F15" s="115" t="s">
        <v>5</v>
      </c>
    </row>
    <row r="16" spans="1:8" ht="15" customHeight="1" x14ac:dyDescent="0.25">
      <c r="A16" s="426" t="s">
        <v>2014</v>
      </c>
      <c r="B16" s="112" t="s">
        <v>2015</v>
      </c>
      <c r="C16" s="120">
        <v>228.8</v>
      </c>
      <c r="D16" s="120">
        <v>45.76</v>
      </c>
      <c r="E16" s="120">
        <v>274.56</v>
      </c>
      <c r="F16" s="115" t="s">
        <v>5</v>
      </c>
    </row>
    <row r="17" spans="1:7" ht="15" customHeight="1" x14ac:dyDescent="0.25">
      <c r="A17" s="426" t="s">
        <v>1936</v>
      </c>
      <c r="B17" s="112" t="s">
        <v>106</v>
      </c>
      <c r="C17" s="120">
        <v>3.83</v>
      </c>
      <c r="D17" s="120">
        <v>0.77</v>
      </c>
      <c r="E17" s="120">
        <v>4.5999999999999996</v>
      </c>
      <c r="F17" s="115">
        <v>109070</v>
      </c>
    </row>
    <row r="18" spans="1:7" ht="15" customHeight="1" x14ac:dyDescent="0.25">
      <c r="A18" s="426" t="s">
        <v>16</v>
      </c>
      <c r="B18" s="112" t="s">
        <v>17</v>
      </c>
      <c r="C18" s="120">
        <v>22.44</v>
      </c>
      <c r="D18" s="120">
        <v>4.49</v>
      </c>
      <c r="E18" s="120">
        <v>26.93</v>
      </c>
      <c r="F18" s="115">
        <v>109073</v>
      </c>
      <c r="G18" s="244"/>
    </row>
    <row r="19" spans="1:7" ht="15" customHeight="1" x14ac:dyDescent="0.25">
      <c r="A19" s="426" t="s">
        <v>157</v>
      </c>
      <c r="B19" s="112" t="s">
        <v>2016</v>
      </c>
      <c r="C19" s="120">
        <v>15.43</v>
      </c>
      <c r="D19" s="120">
        <v>3.09</v>
      </c>
      <c r="E19" s="120">
        <v>18.52</v>
      </c>
      <c r="F19" s="115">
        <v>109074</v>
      </c>
      <c r="G19" s="244"/>
    </row>
    <row r="20" spans="1:7" ht="15" customHeight="1" x14ac:dyDescent="0.25">
      <c r="A20" s="426" t="s">
        <v>18</v>
      </c>
      <c r="B20" s="112" t="s">
        <v>2017</v>
      </c>
      <c r="C20" s="120">
        <v>36.75</v>
      </c>
      <c r="D20" s="120">
        <v>7.35</v>
      </c>
      <c r="E20" s="120">
        <v>44.1</v>
      </c>
      <c r="F20" s="115" t="s">
        <v>5</v>
      </c>
      <c r="G20" s="244"/>
    </row>
    <row r="21" spans="1:7" ht="15" customHeight="1" x14ac:dyDescent="0.25">
      <c r="A21" s="112" t="s">
        <v>18</v>
      </c>
      <c r="B21" s="112" t="s">
        <v>2018</v>
      </c>
      <c r="C21" s="120">
        <v>15.28</v>
      </c>
      <c r="D21" s="120">
        <v>3.05</v>
      </c>
      <c r="E21" s="120">
        <v>18.329999999999998</v>
      </c>
      <c r="F21" s="124" t="s">
        <v>5</v>
      </c>
    </row>
    <row r="22" spans="1:7" ht="15" customHeight="1" x14ac:dyDescent="0.25">
      <c r="A22" s="112" t="s">
        <v>70</v>
      </c>
      <c r="B22" s="112" t="s">
        <v>2019</v>
      </c>
      <c r="C22" s="120">
        <v>70.83</v>
      </c>
      <c r="D22" s="120">
        <v>14.17</v>
      </c>
      <c r="E22" s="120">
        <v>85</v>
      </c>
      <c r="F22" s="124">
        <v>109075</v>
      </c>
    </row>
    <row r="23" spans="1:7" ht="15" customHeight="1" x14ac:dyDescent="0.25">
      <c r="A23" s="112" t="s">
        <v>70</v>
      </c>
      <c r="B23" s="112" t="s">
        <v>2020</v>
      </c>
      <c r="C23" s="120">
        <v>281.81</v>
      </c>
      <c r="D23" s="120">
        <v>56.37</v>
      </c>
      <c r="E23" s="120">
        <v>338.18</v>
      </c>
      <c r="F23" s="124">
        <v>109076</v>
      </c>
    </row>
    <row r="24" spans="1:7" ht="15" customHeight="1" x14ac:dyDescent="0.25">
      <c r="A24" s="112" t="s">
        <v>130</v>
      </c>
      <c r="B24" s="112" t="s">
        <v>198</v>
      </c>
      <c r="C24" s="120">
        <v>44.5</v>
      </c>
      <c r="D24" s="120">
        <v>8.9</v>
      </c>
      <c r="E24" s="120">
        <v>53.4</v>
      </c>
      <c r="F24" s="124">
        <v>109071</v>
      </c>
    </row>
    <row r="25" spans="1:7" ht="15" customHeight="1" x14ac:dyDescent="0.25">
      <c r="A25" s="112" t="s">
        <v>130</v>
      </c>
      <c r="B25" s="112" t="s">
        <v>198</v>
      </c>
      <c r="C25" s="120">
        <v>32.950000000000003</v>
      </c>
      <c r="D25" s="120">
        <v>6.59</v>
      </c>
      <c r="E25" s="120">
        <v>39.54</v>
      </c>
      <c r="F25" s="124">
        <v>109077</v>
      </c>
    </row>
    <row r="26" spans="1:7" ht="15" customHeight="1" x14ac:dyDescent="0.25">
      <c r="A26" s="112" t="s">
        <v>8</v>
      </c>
      <c r="B26" s="112" t="s">
        <v>2021</v>
      </c>
      <c r="C26" s="120">
        <v>65.44</v>
      </c>
      <c r="D26" s="120">
        <v>13.09</v>
      </c>
      <c r="E26" s="120">
        <v>78.53</v>
      </c>
      <c r="F26" s="115" t="s">
        <v>5</v>
      </c>
    </row>
    <row r="27" spans="1:7" ht="15" customHeight="1" x14ac:dyDescent="0.25">
      <c r="C27" s="410">
        <f>SUM(C15:C26)</f>
        <v>826</v>
      </c>
      <c r="D27" s="410">
        <f>SUM(D15:D26)</f>
        <v>163.63000000000002</v>
      </c>
      <c r="E27" s="410">
        <f>SUM(E15:E26)</f>
        <v>989.63</v>
      </c>
    </row>
    <row r="28" spans="1:7" ht="15" customHeight="1" x14ac:dyDescent="0.25">
      <c r="C28" s="411"/>
      <c r="D28" s="411"/>
      <c r="E28" s="411"/>
    </row>
    <row r="29" spans="1:7" ht="15" customHeight="1" x14ac:dyDescent="0.3">
      <c r="A29" s="425" t="s">
        <v>876</v>
      </c>
      <c r="C29" s="412"/>
      <c r="D29" s="412"/>
      <c r="E29" s="412"/>
    </row>
    <row r="30" spans="1:7" ht="15" customHeight="1" x14ac:dyDescent="0.25">
      <c r="A30" s="426" t="s">
        <v>339</v>
      </c>
      <c r="B30" s="112" t="s">
        <v>2022</v>
      </c>
      <c r="C30" s="412">
        <v>372.85</v>
      </c>
      <c r="D30" s="412">
        <v>74.569999999999993</v>
      </c>
      <c r="E30" s="412">
        <v>447.42</v>
      </c>
      <c r="F30" s="115" t="s">
        <v>1963</v>
      </c>
    </row>
    <row r="31" spans="1:7" ht="15" customHeight="1" x14ac:dyDescent="0.25">
      <c r="A31" s="426" t="s">
        <v>6</v>
      </c>
      <c r="B31" s="112" t="s">
        <v>2012</v>
      </c>
      <c r="C31" s="120">
        <v>85.69</v>
      </c>
      <c r="D31" s="120">
        <v>17.14</v>
      </c>
      <c r="E31" s="120">
        <v>102.83</v>
      </c>
      <c r="F31" s="115" t="s">
        <v>5</v>
      </c>
      <c r="G31" s="244"/>
    </row>
    <row r="32" spans="1:7" ht="15" customHeight="1" x14ac:dyDescent="0.25">
      <c r="A32" s="426" t="s">
        <v>2023</v>
      </c>
      <c r="B32" s="112" t="s">
        <v>1330</v>
      </c>
      <c r="C32" s="120">
        <v>474.88</v>
      </c>
      <c r="D32" s="120">
        <v>23.74</v>
      </c>
      <c r="E32" s="120">
        <v>498.62</v>
      </c>
      <c r="F32" s="115">
        <v>109078</v>
      </c>
      <c r="G32" s="244"/>
    </row>
    <row r="33" spans="1:7" ht="15" customHeight="1" x14ac:dyDescent="0.25">
      <c r="A33" s="426" t="s">
        <v>37</v>
      </c>
      <c r="B33" s="112" t="s">
        <v>2024</v>
      </c>
      <c r="C33" s="120">
        <v>98.18</v>
      </c>
      <c r="D33" s="120">
        <v>4.91</v>
      </c>
      <c r="E33" s="120">
        <v>103.09</v>
      </c>
      <c r="F33" s="115">
        <v>109079</v>
      </c>
      <c r="G33" s="244"/>
    </row>
    <row r="34" spans="1:7" ht="15" customHeight="1" x14ac:dyDescent="0.25">
      <c r="A34" s="426" t="s">
        <v>2025</v>
      </c>
      <c r="B34" s="112" t="s">
        <v>2026</v>
      </c>
      <c r="C34" s="120">
        <v>72.39</v>
      </c>
      <c r="D34" s="120">
        <v>14.48</v>
      </c>
      <c r="E34" s="120">
        <v>86.87</v>
      </c>
      <c r="F34" s="115" t="s">
        <v>1963</v>
      </c>
      <c r="G34" s="244"/>
    </row>
    <row r="35" spans="1:7" ht="15" customHeight="1" x14ac:dyDescent="0.25">
      <c r="A35" s="426" t="s">
        <v>404</v>
      </c>
      <c r="B35" s="112" t="s">
        <v>2027</v>
      </c>
      <c r="C35" s="120">
        <v>201.35</v>
      </c>
      <c r="D35" s="120"/>
      <c r="E35" s="120">
        <v>201.35</v>
      </c>
      <c r="F35" s="115">
        <v>109080</v>
      </c>
      <c r="G35" s="244"/>
    </row>
    <row r="36" spans="1:7" ht="15" customHeight="1" x14ac:dyDescent="0.25">
      <c r="A36" s="426" t="s">
        <v>289</v>
      </c>
      <c r="B36" s="112" t="s">
        <v>2028</v>
      </c>
      <c r="C36" s="120">
        <v>44.16</v>
      </c>
      <c r="D36" s="120">
        <v>8.83</v>
      </c>
      <c r="E36" s="120">
        <v>52.99</v>
      </c>
      <c r="F36" s="115" t="s">
        <v>1963</v>
      </c>
      <c r="G36" s="244"/>
    </row>
    <row r="37" spans="1:7" ht="15" customHeight="1" x14ac:dyDescent="0.25">
      <c r="A37" s="426" t="s">
        <v>1837</v>
      </c>
      <c r="B37" s="112" t="s">
        <v>2029</v>
      </c>
      <c r="C37" s="120">
        <v>43.95</v>
      </c>
      <c r="D37" s="120"/>
      <c r="E37" s="120">
        <v>43.95</v>
      </c>
      <c r="F37" s="115" t="s">
        <v>1963</v>
      </c>
      <c r="G37" s="244"/>
    </row>
    <row r="38" spans="1:7" ht="15" customHeight="1" x14ac:dyDescent="0.25">
      <c r="A38" s="426" t="s">
        <v>2030</v>
      </c>
      <c r="B38" s="112" t="s">
        <v>33</v>
      </c>
      <c r="C38" s="120">
        <v>80</v>
      </c>
      <c r="D38" s="120">
        <v>16</v>
      </c>
      <c r="E38" s="120">
        <v>96</v>
      </c>
      <c r="F38" s="115">
        <v>109081</v>
      </c>
      <c r="G38" s="244"/>
    </row>
    <row r="39" spans="1:7" ht="15" customHeight="1" x14ac:dyDescent="0.25">
      <c r="A39" s="426" t="s">
        <v>2031</v>
      </c>
      <c r="B39" s="112" t="s">
        <v>2032</v>
      </c>
      <c r="C39" s="120">
        <v>112</v>
      </c>
      <c r="D39" s="120">
        <v>22.4</v>
      </c>
      <c r="E39" s="120">
        <v>134.4</v>
      </c>
      <c r="F39" s="115" t="s">
        <v>5</v>
      </c>
      <c r="G39" s="244"/>
    </row>
    <row r="40" spans="1:7" ht="15" customHeight="1" x14ac:dyDescent="0.25">
      <c r="A40" s="426" t="s">
        <v>2033</v>
      </c>
      <c r="B40" s="112" t="s">
        <v>2034</v>
      </c>
      <c r="C40" s="120">
        <v>131.94999999999999</v>
      </c>
      <c r="D40" s="120"/>
      <c r="E40" s="120">
        <v>131.94999999999999</v>
      </c>
      <c r="F40" s="115">
        <v>109082</v>
      </c>
      <c r="G40" s="244"/>
    </row>
    <row r="41" spans="1:7" ht="15" customHeight="1" x14ac:dyDescent="0.25">
      <c r="A41" s="426" t="s">
        <v>27</v>
      </c>
      <c r="B41" s="112" t="s">
        <v>28</v>
      </c>
      <c r="C41" s="120">
        <v>18.899999999999999</v>
      </c>
      <c r="D41" s="120"/>
      <c r="E41" s="120">
        <v>18.899999999999999</v>
      </c>
      <c r="F41" s="115">
        <v>109083</v>
      </c>
      <c r="G41" s="244"/>
    </row>
    <row r="42" spans="1:7" ht="15" customHeight="1" x14ac:dyDescent="0.25">
      <c r="A42" s="426" t="s">
        <v>30</v>
      </c>
      <c r="B42" s="112" t="s">
        <v>2035</v>
      </c>
      <c r="C42" s="120">
        <v>15</v>
      </c>
      <c r="D42" s="120">
        <v>3</v>
      </c>
      <c r="E42" s="120">
        <v>18</v>
      </c>
      <c r="F42" s="115" t="s">
        <v>5</v>
      </c>
      <c r="G42" s="244"/>
    </row>
    <row r="43" spans="1:7" s="127" customFormat="1" ht="15" customHeight="1" x14ac:dyDescent="0.3">
      <c r="B43" s="128"/>
      <c r="C43" s="410">
        <f>SUM(C30:C42)</f>
        <v>1751.3000000000004</v>
      </c>
      <c r="D43" s="410">
        <f>SUM(D30:D42)</f>
        <v>185.07</v>
      </c>
      <c r="E43" s="410">
        <f>SUM(E30:E42)</f>
        <v>1936.3700000000001</v>
      </c>
      <c r="F43" s="126"/>
      <c r="G43" s="248"/>
    </row>
    <row r="44" spans="1:7" s="127" customFormat="1" ht="15" customHeight="1" x14ac:dyDescent="0.3">
      <c r="B44" s="128"/>
      <c r="C44" s="411"/>
      <c r="D44" s="411"/>
      <c r="E44" s="411"/>
      <c r="F44" s="126"/>
      <c r="G44" s="248"/>
    </row>
    <row r="45" spans="1:7" ht="15" customHeight="1" x14ac:dyDescent="0.3">
      <c r="A45" s="425" t="s">
        <v>887</v>
      </c>
      <c r="C45" s="412"/>
      <c r="D45" s="412"/>
      <c r="E45" s="412"/>
    </row>
    <row r="46" spans="1:7" ht="15" customHeight="1" x14ac:dyDescent="0.25">
      <c r="A46" s="426" t="s">
        <v>2036</v>
      </c>
      <c r="B46" s="112" t="s">
        <v>2037</v>
      </c>
      <c r="C46" s="412">
        <v>121.05</v>
      </c>
      <c r="D46" s="412"/>
      <c r="E46" s="412">
        <v>121.05</v>
      </c>
      <c r="F46" s="115">
        <v>109084</v>
      </c>
    </row>
    <row r="47" spans="1:7" ht="15" customHeight="1" x14ac:dyDescent="0.25">
      <c r="A47" s="426" t="s">
        <v>44</v>
      </c>
      <c r="B47" s="112" t="s">
        <v>2012</v>
      </c>
      <c r="C47" s="120">
        <v>103.06</v>
      </c>
      <c r="D47" s="120">
        <v>20.61</v>
      </c>
      <c r="E47" s="120">
        <v>123.67</v>
      </c>
      <c r="F47" s="133" t="s">
        <v>5</v>
      </c>
      <c r="G47" s="244"/>
    </row>
    <row r="48" spans="1:7" ht="15" customHeight="1" x14ac:dyDescent="0.25">
      <c r="A48" s="426" t="s">
        <v>2023</v>
      </c>
      <c r="B48" s="112" t="s">
        <v>1330</v>
      </c>
      <c r="C48" s="120">
        <v>179.96</v>
      </c>
      <c r="D48" s="120">
        <v>9</v>
      </c>
      <c r="E48" s="120">
        <v>188.96</v>
      </c>
      <c r="F48" s="133">
        <v>109078</v>
      </c>
      <c r="G48" s="244"/>
    </row>
    <row r="49" spans="1:7" ht="15" customHeight="1" x14ac:dyDescent="0.25">
      <c r="A49" s="426" t="s">
        <v>37</v>
      </c>
      <c r="B49" s="112" t="s">
        <v>2024</v>
      </c>
      <c r="C49" s="120">
        <v>150.29</v>
      </c>
      <c r="D49" s="120">
        <v>30.06</v>
      </c>
      <c r="E49" s="120">
        <v>180.35</v>
      </c>
      <c r="F49" s="133">
        <v>109079</v>
      </c>
      <c r="G49" s="244"/>
    </row>
    <row r="50" spans="1:7" ht="15" customHeight="1" x14ac:dyDescent="0.25">
      <c r="A50" s="426" t="s">
        <v>1991</v>
      </c>
      <c r="B50" s="426" t="s">
        <v>2038</v>
      </c>
      <c r="C50" s="120">
        <v>520</v>
      </c>
      <c r="D50" s="120">
        <v>104</v>
      </c>
      <c r="E50" s="120">
        <v>624</v>
      </c>
      <c r="F50" s="133">
        <v>109085</v>
      </c>
      <c r="G50" s="244"/>
    </row>
    <row r="51" spans="1:7" ht="15" customHeight="1" x14ac:dyDescent="0.25">
      <c r="A51" s="426" t="s">
        <v>835</v>
      </c>
      <c r="B51" s="112" t="s">
        <v>1504</v>
      </c>
      <c r="C51" s="120">
        <v>35</v>
      </c>
      <c r="D51" s="120">
        <v>7</v>
      </c>
      <c r="E51" s="120">
        <v>42</v>
      </c>
      <c r="F51" s="133">
        <v>109086</v>
      </c>
      <c r="G51" s="414"/>
    </row>
    <row r="52" spans="1:7" ht="15" customHeight="1" x14ac:dyDescent="0.25">
      <c r="A52" s="129"/>
      <c r="B52" s="127"/>
      <c r="C52" s="410">
        <f>SUM(C46:C51)</f>
        <v>1109.3600000000001</v>
      </c>
      <c r="D52" s="410">
        <f>SUM(D46:D51)</f>
        <v>170.67000000000002</v>
      </c>
      <c r="E52" s="410">
        <f>SUM(E46:E51)</f>
        <v>1280.03</v>
      </c>
    </row>
    <row r="53" spans="1:7" ht="15" customHeight="1" x14ac:dyDescent="0.25">
      <c r="A53" s="129"/>
      <c r="B53" s="127"/>
      <c r="C53" s="411"/>
      <c r="D53" s="411"/>
      <c r="E53" s="411"/>
    </row>
    <row r="54" spans="1:7" ht="15" customHeight="1" x14ac:dyDescent="0.3">
      <c r="A54" s="425" t="s">
        <v>1175</v>
      </c>
      <c r="C54" s="411"/>
      <c r="D54" s="411"/>
      <c r="E54" s="411"/>
    </row>
    <row r="55" spans="1:7" ht="15" customHeight="1" x14ac:dyDescent="0.25">
      <c r="A55" s="426" t="s">
        <v>2023</v>
      </c>
      <c r="B55" s="112" t="s">
        <v>2039</v>
      </c>
      <c r="C55" s="411">
        <v>86.53</v>
      </c>
      <c r="D55" s="411">
        <v>4.33</v>
      </c>
      <c r="E55" s="411">
        <v>90.86</v>
      </c>
      <c r="F55" s="115">
        <v>109078</v>
      </c>
    </row>
    <row r="56" spans="1:7" ht="15" customHeight="1" x14ac:dyDescent="0.25">
      <c r="A56" s="426" t="s">
        <v>1952</v>
      </c>
      <c r="B56" s="112" t="s">
        <v>2040</v>
      </c>
      <c r="C56" s="411">
        <v>8</v>
      </c>
      <c r="D56" s="411"/>
      <c r="E56" s="411">
        <v>8</v>
      </c>
      <c r="F56" s="115" t="s">
        <v>5</v>
      </c>
    </row>
    <row r="57" spans="1:7" ht="15" customHeight="1" x14ac:dyDescent="0.25">
      <c r="C57" s="410">
        <f>SUM(C55:C56)</f>
        <v>94.53</v>
      </c>
      <c r="D57" s="410">
        <f>SUM(D55:D56)</f>
        <v>4.33</v>
      </c>
      <c r="E57" s="410">
        <f>SUM(E55:E56)</f>
        <v>98.86</v>
      </c>
    </row>
    <row r="58" spans="1:7" ht="15" customHeight="1" x14ac:dyDescent="0.25"/>
    <row r="59" spans="1:7" ht="15" customHeight="1" x14ac:dyDescent="0.3">
      <c r="A59" s="425" t="s">
        <v>1183</v>
      </c>
      <c r="B59" s="426"/>
      <c r="C59" s="412"/>
      <c r="D59" s="412"/>
      <c r="E59" s="412"/>
    </row>
    <row r="60" spans="1:7" x14ac:dyDescent="0.25">
      <c r="A60" s="426" t="s">
        <v>6</v>
      </c>
      <c r="B60" s="112" t="s">
        <v>2012</v>
      </c>
      <c r="C60" s="120">
        <v>29.41</v>
      </c>
      <c r="D60" s="120">
        <v>5.88</v>
      </c>
      <c r="E60" s="120">
        <v>35.29</v>
      </c>
      <c r="F60" s="115" t="s">
        <v>5</v>
      </c>
      <c r="G60" s="244"/>
    </row>
    <row r="61" spans="1:7" ht="15" customHeight="1" x14ac:dyDescent="0.25">
      <c r="A61" s="426" t="s">
        <v>6</v>
      </c>
      <c r="B61" s="112" t="s">
        <v>2013</v>
      </c>
      <c r="C61" s="120">
        <v>46.1</v>
      </c>
      <c r="D61" s="120">
        <v>9.2200000000000006</v>
      </c>
      <c r="E61" s="120">
        <v>55.32</v>
      </c>
      <c r="F61" s="115" t="s">
        <v>5</v>
      </c>
      <c r="G61" s="244"/>
    </row>
    <row r="62" spans="1:7" ht="15" customHeight="1" x14ac:dyDescent="0.25">
      <c r="A62" s="426" t="s">
        <v>130</v>
      </c>
      <c r="B62" s="112" t="s">
        <v>2041</v>
      </c>
      <c r="C62" s="120">
        <v>41.22</v>
      </c>
      <c r="D62" s="120">
        <v>8.24</v>
      </c>
      <c r="E62" s="120">
        <v>49.46</v>
      </c>
      <c r="F62" s="115">
        <v>109087</v>
      </c>
      <c r="G62" s="244"/>
    </row>
    <row r="63" spans="1:7" ht="15" customHeight="1" x14ac:dyDescent="0.25">
      <c r="A63" s="426" t="s">
        <v>40</v>
      </c>
      <c r="B63" s="426" t="s">
        <v>2042</v>
      </c>
      <c r="C63" s="120">
        <v>410</v>
      </c>
      <c r="D63" s="120">
        <v>82</v>
      </c>
      <c r="E63" s="120">
        <v>492</v>
      </c>
      <c r="F63" s="115">
        <v>109088</v>
      </c>
    </row>
    <row r="64" spans="1:7" ht="15" customHeight="1" x14ac:dyDescent="0.25">
      <c r="C64" s="410">
        <f>SUM(C60:C63)</f>
        <v>526.73</v>
      </c>
      <c r="D64" s="410">
        <f>SUM(D60:D63)</f>
        <v>105.34</v>
      </c>
      <c r="E64" s="410">
        <f>SUM(E60:E63)</f>
        <v>632.06999999999994</v>
      </c>
    </row>
    <row r="65" spans="1:7" ht="15" customHeight="1" x14ac:dyDescent="0.25">
      <c r="C65" s="411"/>
      <c r="D65" s="411"/>
      <c r="E65" s="411"/>
    </row>
    <row r="66" spans="1:7" ht="15" customHeight="1" x14ac:dyDescent="0.3">
      <c r="A66" s="425" t="s">
        <v>888</v>
      </c>
      <c r="C66" s="412"/>
      <c r="D66" s="412"/>
      <c r="E66" s="412"/>
    </row>
    <row r="67" spans="1:7" ht="15" customHeight="1" x14ac:dyDescent="0.25">
      <c r="A67" s="426" t="s">
        <v>2023</v>
      </c>
      <c r="B67" s="112" t="s">
        <v>2043</v>
      </c>
      <c r="C67" s="412">
        <v>74.22</v>
      </c>
      <c r="D67" s="412">
        <v>3.71</v>
      </c>
      <c r="E67" s="412">
        <v>77.930000000000007</v>
      </c>
      <c r="F67" s="115">
        <v>109078</v>
      </c>
    </row>
    <row r="68" spans="1:7" ht="15" customHeight="1" x14ac:dyDescent="0.25">
      <c r="A68" s="426" t="s">
        <v>2023</v>
      </c>
      <c r="B68" s="112" t="s">
        <v>2044</v>
      </c>
      <c r="C68" s="412">
        <v>52.47</v>
      </c>
      <c r="D68" s="412">
        <v>2.62</v>
      </c>
      <c r="E68" s="412">
        <v>55.09</v>
      </c>
      <c r="F68" s="115">
        <v>109078</v>
      </c>
    </row>
    <row r="69" spans="1:7" ht="15" customHeight="1" x14ac:dyDescent="0.25">
      <c r="A69" s="112" t="s">
        <v>21</v>
      </c>
      <c r="B69" s="426" t="s">
        <v>2015</v>
      </c>
      <c r="C69" s="412">
        <v>28.6</v>
      </c>
      <c r="D69" s="412">
        <v>5.72</v>
      </c>
      <c r="E69" s="412">
        <v>34.32</v>
      </c>
      <c r="F69" s="115" t="s">
        <v>5</v>
      </c>
    </row>
    <row r="70" spans="1:7" ht="15" customHeight="1" x14ac:dyDescent="0.25">
      <c r="A70" s="112" t="s">
        <v>8</v>
      </c>
      <c r="B70" s="253" t="s">
        <v>1387</v>
      </c>
      <c r="C70" s="412">
        <v>30.49</v>
      </c>
      <c r="D70" s="412">
        <v>6.1</v>
      </c>
      <c r="E70" s="412">
        <v>36.590000000000003</v>
      </c>
      <c r="F70" s="115" t="s">
        <v>5</v>
      </c>
    </row>
    <row r="71" spans="1:7" ht="15" customHeight="1" x14ac:dyDescent="0.25">
      <c r="A71" s="112" t="s">
        <v>1845</v>
      </c>
      <c r="B71" s="253" t="s">
        <v>2045</v>
      </c>
      <c r="C71" s="412">
        <v>98.28</v>
      </c>
      <c r="D71" s="412">
        <v>19.66</v>
      </c>
      <c r="E71" s="412">
        <v>117.94</v>
      </c>
      <c r="F71" s="115" t="s">
        <v>5</v>
      </c>
    </row>
    <row r="72" spans="1:7" ht="15" customHeight="1" x14ac:dyDescent="0.25">
      <c r="A72" s="426" t="s">
        <v>1845</v>
      </c>
      <c r="B72" s="112" t="s">
        <v>2046</v>
      </c>
      <c r="C72" s="412">
        <v>424.32</v>
      </c>
      <c r="D72" s="412">
        <v>84.86</v>
      </c>
      <c r="E72" s="412">
        <v>509.18</v>
      </c>
      <c r="F72" s="115" t="s">
        <v>5</v>
      </c>
    </row>
    <row r="73" spans="1:7" ht="15" customHeight="1" x14ac:dyDescent="0.25">
      <c r="A73" s="129"/>
      <c r="B73" s="127"/>
      <c r="C73" s="410">
        <f>SUM(C67:C72)</f>
        <v>708.38</v>
      </c>
      <c r="D73" s="410">
        <f>SUM(D67:D72)</f>
        <v>122.67</v>
      </c>
      <c r="E73" s="410">
        <f>SUM(E67:E72)</f>
        <v>831.05</v>
      </c>
    </row>
    <row r="74" spans="1:7" ht="15" customHeight="1" x14ac:dyDescent="0.25">
      <c r="A74" s="129"/>
      <c r="B74" s="127"/>
      <c r="C74" s="411"/>
      <c r="D74" s="411"/>
      <c r="E74" s="411"/>
    </row>
    <row r="75" spans="1:7" ht="15" customHeight="1" x14ac:dyDescent="0.3">
      <c r="A75" s="134" t="s">
        <v>890</v>
      </c>
      <c r="B75" s="127"/>
      <c r="C75" s="411"/>
      <c r="D75" s="411"/>
      <c r="E75" s="411"/>
    </row>
    <row r="76" spans="1:7" ht="17.3" customHeight="1" x14ac:dyDescent="0.25">
      <c r="A76" s="429" t="s">
        <v>1850</v>
      </c>
      <c r="B76" s="250" t="s">
        <v>1999</v>
      </c>
      <c r="C76" s="411">
        <v>313.33</v>
      </c>
      <c r="D76" s="411">
        <v>62.67</v>
      </c>
      <c r="E76" s="411">
        <v>376</v>
      </c>
      <c r="F76" s="115">
        <v>109089</v>
      </c>
    </row>
    <row r="77" spans="1:7" ht="17.3" customHeight="1" x14ac:dyDescent="0.25">
      <c r="A77" s="429" t="s">
        <v>1850</v>
      </c>
      <c r="B77" s="444" t="s">
        <v>2047</v>
      </c>
      <c r="C77" s="411">
        <v>620</v>
      </c>
      <c r="D77" s="411">
        <v>124</v>
      </c>
      <c r="E77" s="411">
        <v>744</v>
      </c>
      <c r="F77" s="115">
        <v>109089</v>
      </c>
    </row>
    <row r="78" spans="1:7" ht="17.3" customHeight="1" x14ac:dyDescent="0.25">
      <c r="A78" s="429" t="s">
        <v>1850</v>
      </c>
      <c r="B78" s="250" t="s">
        <v>2048</v>
      </c>
      <c r="C78" s="411">
        <v>2680</v>
      </c>
      <c r="D78" s="411">
        <v>536</v>
      </c>
      <c r="E78" s="411">
        <v>3216</v>
      </c>
      <c r="F78" s="115">
        <v>109089</v>
      </c>
    </row>
    <row r="79" spans="1:7" ht="16.600000000000001" customHeight="1" x14ac:dyDescent="0.25">
      <c r="A79" s="429" t="s">
        <v>1850</v>
      </c>
      <c r="B79" s="250" t="s">
        <v>2049</v>
      </c>
      <c r="C79" s="411">
        <v>2450</v>
      </c>
      <c r="D79" s="411">
        <v>490</v>
      </c>
      <c r="E79" s="411">
        <v>2940</v>
      </c>
      <c r="F79" s="115">
        <v>109089</v>
      </c>
    </row>
    <row r="80" spans="1:7" ht="15" customHeight="1" x14ac:dyDescent="0.25">
      <c r="A80" s="129"/>
      <c r="B80" s="127"/>
      <c r="C80" s="410">
        <f>SUM(C76:C79)</f>
        <v>6063.33</v>
      </c>
      <c r="D80" s="410">
        <f>SUM(D76:D79)</f>
        <v>1212.67</v>
      </c>
      <c r="E80" s="410">
        <f>SUM(E76:E79)</f>
        <v>7276</v>
      </c>
      <c r="G80" s="244"/>
    </row>
    <row r="81" spans="1:7" ht="15" customHeight="1" x14ac:dyDescent="0.25">
      <c r="A81" s="129"/>
      <c r="B81" s="127"/>
      <c r="C81" s="411"/>
      <c r="D81" s="411"/>
      <c r="E81" s="411"/>
      <c r="G81" s="244"/>
    </row>
    <row r="82" spans="1:7" ht="15" customHeight="1" x14ac:dyDescent="0.35">
      <c r="A82" s="427" t="s">
        <v>2050</v>
      </c>
      <c r="B82" s="284"/>
      <c r="C82" s="395"/>
      <c r="D82" s="395"/>
      <c r="E82" s="395"/>
      <c r="F82" s="266"/>
      <c r="G82" s="244"/>
    </row>
    <row r="83" spans="1:7" ht="15" customHeight="1" x14ac:dyDescent="0.35">
      <c r="A83" s="428" t="s">
        <v>107</v>
      </c>
      <c r="B83" s="283" t="s">
        <v>2068</v>
      </c>
      <c r="C83" s="395">
        <v>190</v>
      </c>
      <c r="D83" s="395"/>
      <c r="E83" s="395">
        <v>190</v>
      </c>
      <c r="F83" s="266">
        <v>109090</v>
      </c>
      <c r="G83" s="244"/>
    </row>
    <row r="84" spans="1:7" ht="15" customHeight="1" x14ac:dyDescent="0.35">
      <c r="A84" s="428" t="s">
        <v>2051</v>
      </c>
      <c r="B84" s="283" t="s">
        <v>2052</v>
      </c>
      <c r="C84" s="395">
        <v>1955</v>
      </c>
      <c r="D84" s="395">
        <v>391</v>
      </c>
      <c r="E84" s="395">
        <v>2346</v>
      </c>
      <c r="F84" s="266">
        <v>109091</v>
      </c>
      <c r="G84" s="244"/>
    </row>
    <row r="85" spans="1:7" ht="15" customHeight="1" x14ac:dyDescent="0.25">
      <c r="A85" s="112" t="s">
        <v>289</v>
      </c>
      <c r="B85" s="426" t="s">
        <v>2053</v>
      </c>
      <c r="C85" s="412">
        <v>14.64</v>
      </c>
      <c r="D85" s="412">
        <v>2.92</v>
      </c>
      <c r="E85" s="412">
        <v>17.559999999999999</v>
      </c>
      <c r="F85" s="115" t="s">
        <v>1963</v>
      </c>
      <c r="G85" s="244"/>
    </row>
    <row r="86" spans="1:7" ht="15" customHeight="1" x14ac:dyDescent="0.35">
      <c r="A86" s="427"/>
      <c r="B86" s="284"/>
      <c r="C86" s="410">
        <f>SUM(C83:C85)</f>
        <v>2159.64</v>
      </c>
      <c r="D86" s="410">
        <f>SUM(D83:D85)</f>
        <v>393.92</v>
      </c>
      <c r="E86" s="410">
        <f>SUM(E83:E85)</f>
        <v>2553.56</v>
      </c>
      <c r="F86" s="266"/>
      <c r="G86" s="244"/>
    </row>
    <row r="87" spans="1:7" ht="15" customHeight="1" x14ac:dyDescent="0.35">
      <c r="A87" s="427"/>
      <c r="B87" s="284"/>
      <c r="C87" s="411"/>
      <c r="D87" s="411"/>
      <c r="E87" s="411"/>
      <c r="F87" s="266"/>
      <c r="G87" s="244"/>
    </row>
    <row r="88" spans="1:7" ht="15" customHeight="1" x14ac:dyDescent="0.35">
      <c r="A88" s="427" t="s">
        <v>1907</v>
      </c>
      <c r="B88" s="284"/>
      <c r="C88" s="395"/>
      <c r="D88" s="395"/>
      <c r="E88" s="395"/>
      <c r="F88" s="266"/>
      <c r="G88" s="244"/>
    </row>
    <row r="89" spans="1:7" ht="15" customHeight="1" x14ac:dyDescent="0.35">
      <c r="B89" s="426"/>
      <c r="C89" s="412"/>
      <c r="D89" s="412"/>
      <c r="E89" s="412"/>
      <c r="F89" s="266"/>
      <c r="G89" s="244"/>
    </row>
    <row r="90" spans="1:7" ht="15" customHeight="1" x14ac:dyDescent="0.35">
      <c r="A90" s="427"/>
      <c r="B90" s="284"/>
      <c r="C90" s="410">
        <f>SUM(C89:C89)</f>
        <v>0</v>
      </c>
      <c r="D90" s="410">
        <f>SUM(D89:D89)</f>
        <v>0</v>
      </c>
      <c r="E90" s="410">
        <f>SUM(E89:E89)</f>
        <v>0</v>
      </c>
      <c r="G90" s="244"/>
    </row>
    <row r="91" spans="1:7" ht="15" customHeight="1" x14ac:dyDescent="0.3">
      <c r="A91" s="425" t="s">
        <v>1709</v>
      </c>
      <c r="C91" s="130"/>
      <c r="D91" s="130"/>
      <c r="E91" s="130"/>
      <c r="G91" s="244"/>
    </row>
    <row r="92" spans="1:7" ht="15" customHeight="1" x14ac:dyDescent="0.25">
      <c r="A92" s="426" t="s">
        <v>42</v>
      </c>
      <c r="B92" s="112" t="s">
        <v>2054</v>
      </c>
      <c r="C92" s="130">
        <v>267.79000000000002</v>
      </c>
      <c r="D92" s="130">
        <v>53.56</v>
      </c>
      <c r="E92" s="130">
        <v>321.35000000000002</v>
      </c>
      <c r="F92" s="115" t="s">
        <v>5</v>
      </c>
      <c r="G92" s="244"/>
    </row>
    <row r="93" spans="1:7" ht="15" customHeight="1" x14ac:dyDescent="0.25">
      <c r="A93" s="426" t="s">
        <v>2055</v>
      </c>
      <c r="B93" s="112" t="s">
        <v>1330</v>
      </c>
      <c r="C93" s="130">
        <v>61.14</v>
      </c>
      <c r="D93" s="130">
        <v>3.06</v>
      </c>
      <c r="E93" s="130">
        <v>64.2</v>
      </c>
      <c r="F93" s="115">
        <v>109078</v>
      </c>
      <c r="G93" s="244"/>
    </row>
    <row r="94" spans="1:7" ht="15" customHeight="1" x14ac:dyDescent="0.25">
      <c r="A94" s="426" t="s">
        <v>2056</v>
      </c>
      <c r="B94" s="112" t="s">
        <v>2057</v>
      </c>
      <c r="C94" s="130">
        <v>55</v>
      </c>
      <c r="D94" s="130">
        <v>11</v>
      </c>
      <c r="E94" s="130">
        <v>66</v>
      </c>
      <c r="F94" s="115">
        <v>109092</v>
      </c>
      <c r="G94" s="244"/>
    </row>
    <row r="95" spans="1:7" ht="15" customHeight="1" x14ac:dyDescent="0.25">
      <c r="A95" s="426"/>
      <c r="C95" s="121">
        <f>SUM(C92:C94)</f>
        <v>383.93</v>
      </c>
      <c r="D95" s="121">
        <f>SUM(D92:D94)</f>
        <v>67.62</v>
      </c>
      <c r="E95" s="121">
        <f>SUM(E92:E94)</f>
        <v>451.55</v>
      </c>
      <c r="G95" s="244"/>
    </row>
    <row r="96" spans="1:7" ht="15" customHeight="1" x14ac:dyDescent="0.3">
      <c r="A96" s="425"/>
      <c r="B96" s="128"/>
      <c r="C96" s="411"/>
      <c r="D96" s="411"/>
      <c r="E96" s="411"/>
    </row>
    <row r="97" spans="1:9" ht="15" customHeight="1" x14ac:dyDescent="0.3">
      <c r="A97" s="135" t="s">
        <v>1199</v>
      </c>
      <c r="B97" s="135"/>
      <c r="C97" s="412"/>
      <c r="D97" s="412"/>
      <c r="E97" s="412"/>
    </row>
    <row r="98" spans="1:9" ht="15" customHeight="1" x14ac:dyDescent="0.25">
      <c r="A98" s="252" t="s">
        <v>21</v>
      </c>
      <c r="B98" s="252" t="s">
        <v>2015</v>
      </c>
      <c r="C98" s="412">
        <v>28.6</v>
      </c>
      <c r="D98" s="412">
        <v>5.72</v>
      </c>
      <c r="E98" s="412">
        <v>34.32</v>
      </c>
      <c r="F98" s="115" t="s">
        <v>5</v>
      </c>
    </row>
    <row r="99" spans="1:9" ht="15" customHeight="1" x14ac:dyDescent="0.25">
      <c r="A99" s="112" t="s">
        <v>8</v>
      </c>
      <c r="B99" s="253" t="s">
        <v>1387</v>
      </c>
      <c r="C99" s="412">
        <v>25.98</v>
      </c>
      <c r="D99" s="412">
        <v>5.19</v>
      </c>
      <c r="E99" s="412">
        <v>31.17</v>
      </c>
      <c r="F99" s="126" t="s">
        <v>5</v>
      </c>
      <c r="G99" s="244"/>
      <c r="I99" s="249"/>
    </row>
    <row r="100" spans="1:9" ht="15" customHeight="1" x14ac:dyDescent="0.25">
      <c r="C100" s="410">
        <f>SUM(C98:C99)</f>
        <v>54.58</v>
      </c>
      <c r="D100" s="410">
        <f>SUM(D98:D99)</f>
        <v>10.91</v>
      </c>
      <c r="E100" s="410">
        <f>SUM(E98:E99)</f>
        <v>65.490000000000009</v>
      </c>
      <c r="G100" s="244"/>
      <c r="I100" s="249"/>
    </row>
    <row r="101" spans="1:9" ht="15" customHeight="1" x14ac:dyDescent="0.25">
      <c r="C101" s="411"/>
      <c r="D101" s="411"/>
      <c r="E101" s="411"/>
      <c r="G101" s="244"/>
      <c r="I101" s="249"/>
    </row>
    <row r="102" spans="1:9" ht="15" customHeight="1" x14ac:dyDescent="0.3">
      <c r="A102" s="425" t="s">
        <v>894</v>
      </c>
      <c r="C102" s="112"/>
      <c r="D102" s="112"/>
      <c r="E102" s="112"/>
      <c r="F102" s="112"/>
      <c r="G102" s="112"/>
    </row>
    <row r="103" spans="1:9" ht="15" customHeight="1" x14ac:dyDescent="0.25">
      <c r="A103" s="137" t="s">
        <v>90</v>
      </c>
      <c r="B103" s="138" t="s">
        <v>363</v>
      </c>
      <c r="C103" s="114">
        <v>10920.43</v>
      </c>
      <c r="D103" s="114"/>
      <c r="E103" s="114">
        <v>10920.43</v>
      </c>
      <c r="F103" s="112" t="s">
        <v>92</v>
      </c>
      <c r="G103" s="112"/>
    </row>
    <row r="104" spans="1:9" ht="15" customHeight="1" x14ac:dyDescent="0.25">
      <c r="A104" s="137" t="s">
        <v>93</v>
      </c>
      <c r="B104" s="138" t="s">
        <v>364</v>
      </c>
      <c r="C104" s="114">
        <v>3277.85</v>
      </c>
      <c r="D104" s="114"/>
      <c r="E104" s="114">
        <v>3277.85</v>
      </c>
      <c r="F104" s="112">
        <v>109093</v>
      </c>
      <c r="G104" s="112"/>
    </row>
    <row r="105" spans="1:9" ht="15" customHeight="1" x14ac:dyDescent="0.25">
      <c r="A105" s="137" t="s">
        <v>95</v>
      </c>
      <c r="B105" s="138" t="s">
        <v>365</v>
      </c>
      <c r="C105" s="114">
        <v>3581.52</v>
      </c>
      <c r="D105" s="114"/>
      <c r="E105" s="114">
        <v>3581.52</v>
      </c>
      <c r="F105" s="112">
        <v>109094</v>
      </c>
      <c r="G105" s="112"/>
    </row>
    <row r="106" spans="1:9" ht="15" customHeight="1" x14ac:dyDescent="0.25">
      <c r="C106" s="410">
        <f>SUM(C103:C105)</f>
        <v>17779.8</v>
      </c>
      <c r="D106" s="410">
        <f>SUM(D103:D105)</f>
        <v>0</v>
      </c>
      <c r="E106" s="410">
        <f>SUM(E103:E105)</f>
        <v>17779.8</v>
      </c>
      <c r="F106" s="112"/>
      <c r="G106" s="112"/>
    </row>
    <row r="107" spans="1:9" ht="15" customHeight="1" x14ac:dyDescent="0.25">
      <c r="C107" s="112"/>
      <c r="D107" s="112"/>
      <c r="E107" s="112"/>
      <c r="F107" s="112"/>
      <c r="G107" s="112"/>
    </row>
    <row r="108" spans="1:9" ht="15" customHeight="1" x14ac:dyDescent="0.25">
      <c r="B108" s="141" t="s">
        <v>75</v>
      </c>
      <c r="C108" s="410">
        <f>SUM(+C100+C12+C64+C43+C27+C52+C73+C57+C80+C86+C90+C106)</f>
        <v>33349.69</v>
      </c>
      <c r="D108" s="410">
        <f>SUM(+D100+D12+D64+D43+D27+D52+D73+D57+D80+D86+D90+D106)</f>
        <v>2824.42</v>
      </c>
      <c r="E108" s="410">
        <f>SUM(+E100+E12+E64+E43+E27+E52+E73+E57+E80+E86+E90+E106)</f>
        <v>36174.11</v>
      </c>
      <c r="G108" s="112"/>
    </row>
    <row r="109" spans="1:9" ht="15" customHeight="1" x14ac:dyDescent="0.25">
      <c r="B109" s="145"/>
      <c r="C109" s="411"/>
      <c r="D109" s="411"/>
      <c r="E109" s="411"/>
      <c r="G109" s="112"/>
    </row>
    <row r="110" spans="1:9" ht="15" customHeight="1" x14ac:dyDescent="0.25">
      <c r="A110" s="426"/>
      <c r="C110" s="120"/>
      <c r="G110" s="112"/>
    </row>
    <row r="111" spans="1:9" ht="15" customHeight="1" x14ac:dyDescent="0.25">
      <c r="A111" s="256"/>
      <c r="B111" s="436"/>
      <c r="C111" s="120"/>
      <c r="G111" s="112"/>
    </row>
    <row r="112" spans="1:9" ht="15" customHeight="1" x14ac:dyDescent="0.25">
      <c r="A112" s="256"/>
      <c r="B112" s="436"/>
      <c r="C112" s="120"/>
      <c r="G112" s="112"/>
    </row>
    <row r="113" spans="1:7" ht="15" customHeight="1" x14ac:dyDescent="0.25">
      <c r="A113" s="437"/>
      <c r="C113" s="120"/>
      <c r="G113" s="255"/>
    </row>
    <row r="114" spans="1:7" ht="15" customHeight="1" x14ac:dyDescent="0.25">
      <c r="A114" s="438"/>
      <c r="B114" s="436"/>
      <c r="C114" s="120"/>
      <c r="G114" s="255"/>
    </row>
    <row r="115" spans="1:7" ht="15" customHeight="1" x14ac:dyDescent="0.25">
      <c r="A115" s="438"/>
      <c r="B115" s="436"/>
      <c r="C115" s="120"/>
    </row>
    <row r="116" spans="1:7" ht="15" customHeight="1" x14ac:dyDescent="0.25">
      <c r="A116" s="438"/>
      <c r="B116" s="436"/>
      <c r="C116" s="120"/>
    </row>
    <row r="117" spans="1:7" ht="15" customHeight="1" x14ac:dyDescent="0.25">
      <c r="A117" s="438"/>
      <c r="B117" s="436"/>
      <c r="C117" s="120"/>
    </row>
    <row r="118" spans="1:7" ht="15" customHeight="1" x14ac:dyDescent="0.25">
      <c r="A118" s="438"/>
      <c r="B118" s="436"/>
      <c r="C118" s="120"/>
    </row>
    <row r="119" spans="1:7" ht="15" customHeight="1" x14ac:dyDescent="0.25">
      <c r="A119" s="438"/>
      <c r="B119" s="436"/>
      <c r="C119" s="120"/>
    </row>
    <row r="120" spans="1:7" ht="15" customHeight="1" x14ac:dyDescent="0.25">
      <c r="A120" s="438"/>
      <c r="B120" s="436"/>
      <c r="C120" s="120"/>
    </row>
    <row r="121" spans="1:7" ht="15" customHeight="1" x14ac:dyDescent="0.25">
      <c r="A121" s="143"/>
    </row>
    <row r="122" spans="1:7" ht="15" customHeight="1" x14ac:dyDescent="0.25"/>
    <row r="123" spans="1:7" ht="15" customHeight="1" x14ac:dyDescent="0.25"/>
    <row r="124" spans="1:7" ht="15" customHeight="1" x14ac:dyDescent="0.25"/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9" ht="15" customHeight="1" x14ac:dyDescent="0.25"/>
    <row r="130" spans="1:9" ht="15" customHeight="1" x14ac:dyDescent="0.25"/>
    <row r="131" spans="1:9" ht="15" customHeight="1" x14ac:dyDescent="0.25"/>
    <row r="132" spans="1:9" ht="15" customHeight="1" x14ac:dyDescent="0.25"/>
    <row r="133" spans="1:9" ht="15" customHeight="1" x14ac:dyDescent="0.25"/>
    <row r="134" spans="1:9" ht="15" customHeight="1" x14ac:dyDescent="0.25">
      <c r="H134" s="137"/>
    </row>
    <row r="135" spans="1:9" ht="15" customHeight="1" x14ac:dyDescent="0.25">
      <c r="I135" s="137"/>
    </row>
    <row r="136" spans="1:9" ht="15" customHeight="1" x14ac:dyDescent="0.25">
      <c r="I136" s="137"/>
    </row>
    <row r="137" spans="1:9" s="137" customFormat="1" ht="15" customHeight="1" x14ac:dyDescent="0.25">
      <c r="A137" s="112"/>
      <c r="B137" s="112"/>
      <c r="C137" s="409"/>
      <c r="D137" s="409"/>
      <c r="E137" s="409"/>
      <c r="F137" s="115"/>
      <c r="G137" s="243"/>
      <c r="H137" s="112"/>
      <c r="I137" s="112"/>
    </row>
    <row r="138" spans="1:9" s="137" customFormat="1" x14ac:dyDescent="0.25">
      <c r="A138" s="112"/>
      <c r="B138" s="112"/>
      <c r="C138" s="409"/>
      <c r="D138" s="409"/>
      <c r="E138" s="409"/>
      <c r="F138" s="115"/>
      <c r="G138" s="243"/>
      <c r="H138" s="112"/>
      <c r="I138" s="112"/>
    </row>
    <row r="139" spans="1:9" s="137" customFormat="1" x14ac:dyDescent="0.25">
      <c r="A139" s="112"/>
      <c r="B139" s="112"/>
      <c r="C139" s="409"/>
      <c r="D139" s="409"/>
      <c r="E139" s="409"/>
      <c r="F139" s="115"/>
      <c r="G139" s="243"/>
      <c r="H139" s="112"/>
      <c r="I139" s="112"/>
    </row>
  </sheetData>
  <mergeCells count="1">
    <mergeCell ref="A1:F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6" workbookViewId="0">
      <selection activeCell="D40" sqref="D40"/>
    </sheetView>
  </sheetViews>
  <sheetFormatPr defaultColWidth="8.8984375" defaultRowHeight="13.85" x14ac:dyDescent="0.25"/>
  <cols>
    <col min="1" max="1" width="35.09765625" style="112" customWidth="1"/>
    <col min="2" max="2" width="38.8984375" style="112" customWidth="1"/>
    <col min="3" max="3" width="12.59765625" style="409" customWidth="1"/>
    <col min="4" max="4" width="12" style="409" customWidth="1"/>
    <col min="5" max="5" width="11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5.09765625" style="112" customWidth="1"/>
    <col min="258" max="258" width="38.8984375" style="112" customWidth="1"/>
    <col min="259" max="259" width="12.59765625" style="112" customWidth="1"/>
    <col min="260" max="260" width="12" style="112" customWidth="1"/>
    <col min="261" max="261" width="11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5.09765625" style="112" customWidth="1"/>
    <col min="514" max="514" width="38.8984375" style="112" customWidth="1"/>
    <col min="515" max="515" width="12.59765625" style="112" customWidth="1"/>
    <col min="516" max="516" width="12" style="112" customWidth="1"/>
    <col min="517" max="517" width="11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5.09765625" style="112" customWidth="1"/>
    <col min="770" max="770" width="38.8984375" style="112" customWidth="1"/>
    <col min="771" max="771" width="12.59765625" style="112" customWidth="1"/>
    <col min="772" max="772" width="12" style="112" customWidth="1"/>
    <col min="773" max="773" width="11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5.09765625" style="112" customWidth="1"/>
    <col min="1026" max="1026" width="38.8984375" style="112" customWidth="1"/>
    <col min="1027" max="1027" width="12.59765625" style="112" customWidth="1"/>
    <col min="1028" max="1028" width="12" style="112" customWidth="1"/>
    <col min="1029" max="1029" width="11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5.09765625" style="112" customWidth="1"/>
    <col min="1282" max="1282" width="38.8984375" style="112" customWidth="1"/>
    <col min="1283" max="1283" width="12.59765625" style="112" customWidth="1"/>
    <col min="1284" max="1284" width="12" style="112" customWidth="1"/>
    <col min="1285" max="1285" width="11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5.09765625" style="112" customWidth="1"/>
    <col min="1538" max="1538" width="38.8984375" style="112" customWidth="1"/>
    <col min="1539" max="1539" width="12.59765625" style="112" customWidth="1"/>
    <col min="1540" max="1540" width="12" style="112" customWidth="1"/>
    <col min="1541" max="1541" width="11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5.09765625" style="112" customWidth="1"/>
    <col min="1794" max="1794" width="38.8984375" style="112" customWidth="1"/>
    <col min="1795" max="1795" width="12.59765625" style="112" customWidth="1"/>
    <col min="1796" max="1796" width="12" style="112" customWidth="1"/>
    <col min="1797" max="1797" width="11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5.09765625" style="112" customWidth="1"/>
    <col min="2050" max="2050" width="38.8984375" style="112" customWidth="1"/>
    <col min="2051" max="2051" width="12.59765625" style="112" customWidth="1"/>
    <col min="2052" max="2052" width="12" style="112" customWidth="1"/>
    <col min="2053" max="2053" width="11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5.09765625" style="112" customWidth="1"/>
    <col min="2306" max="2306" width="38.8984375" style="112" customWidth="1"/>
    <col min="2307" max="2307" width="12.59765625" style="112" customWidth="1"/>
    <col min="2308" max="2308" width="12" style="112" customWidth="1"/>
    <col min="2309" max="2309" width="11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5.09765625" style="112" customWidth="1"/>
    <col min="2562" max="2562" width="38.8984375" style="112" customWidth="1"/>
    <col min="2563" max="2563" width="12.59765625" style="112" customWidth="1"/>
    <col min="2564" max="2564" width="12" style="112" customWidth="1"/>
    <col min="2565" max="2565" width="11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5.09765625" style="112" customWidth="1"/>
    <col min="2818" max="2818" width="38.8984375" style="112" customWidth="1"/>
    <col min="2819" max="2819" width="12.59765625" style="112" customWidth="1"/>
    <col min="2820" max="2820" width="12" style="112" customWidth="1"/>
    <col min="2821" max="2821" width="11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5.09765625" style="112" customWidth="1"/>
    <col min="3074" max="3074" width="38.8984375" style="112" customWidth="1"/>
    <col min="3075" max="3075" width="12.59765625" style="112" customWidth="1"/>
    <col min="3076" max="3076" width="12" style="112" customWidth="1"/>
    <col min="3077" max="3077" width="11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5.09765625" style="112" customWidth="1"/>
    <col min="3330" max="3330" width="38.8984375" style="112" customWidth="1"/>
    <col min="3331" max="3331" width="12.59765625" style="112" customWidth="1"/>
    <col min="3332" max="3332" width="12" style="112" customWidth="1"/>
    <col min="3333" max="3333" width="11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5.09765625" style="112" customWidth="1"/>
    <col min="3586" max="3586" width="38.8984375" style="112" customWidth="1"/>
    <col min="3587" max="3587" width="12.59765625" style="112" customWidth="1"/>
    <col min="3588" max="3588" width="12" style="112" customWidth="1"/>
    <col min="3589" max="3589" width="11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5.09765625" style="112" customWidth="1"/>
    <col min="3842" max="3842" width="38.8984375" style="112" customWidth="1"/>
    <col min="3843" max="3843" width="12.59765625" style="112" customWidth="1"/>
    <col min="3844" max="3844" width="12" style="112" customWidth="1"/>
    <col min="3845" max="3845" width="11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5.09765625" style="112" customWidth="1"/>
    <col min="4098" max="4098" width="38.8984375" style="112" customWidth="1"/>
    <col min="4099" max="4099" width="12.59765625" style="112" customWidth="1"/>
    <col min="4100" max="4100" width="12" style="112" customWidth="1"/>
    <col min="4101" max="4101" width="11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5.09765625" style="112" customWidth="1"/>
    <col min="4354" max="4354" width="38.8984375" style="112" customWidth="1"/>
    <col min="4355" max="4355" width="12.59765625" style="112" customWidth="1"/>
    <col min="4356" max="4356" width="12" style="112" customWidth="1"/>
    <col min="4357" max="4357" width="11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5.09765625" style="112" customWidth="1"/>
    <col min="4610" max="4610" width="38.8984375" style="112" customWidth="1"/>
    <col min="4611" max="4611" width="12.59765625" style="112" customWidth="1"/>
    <col min="4612" max="4612" width="12" style="112" customWidth="1"/>
    <col min="4613" max="4613" width="11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5.09765625" style="112" customWidth="1"/>
    <col min="4866" max="4866" width="38.8984375" style="112" customWidth="1"/>
    <col min="4867" max="4867" width="12.59765625" style="112" customWidth="1"/>
    <col min="4868" max="4868" width="12" style="112" customWidth="1"/>
    <col min="4869" max="4869" width="11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5.09765625" style="112" customWidth="1"/>
    <col min="5122" max="5122" width="38.8984375" style="112" customWidth="1"/>
    <col min="5123" max="5123" width="12.59765625" style="112" customWidth="1"/>
    <col min="5124" max="5124" width="12" style="112" customWidth="1"/>
    <col min="5125" max="5125" width="11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5.09765625" style="112" customWidth="1"/>
    <col min="5378" max="5378" width="38.8984375" style="112" customWidth="1"/>
    <col min="5379" max="5379" width="12.59765625" style="112" customWidth="1"/>
    <col min="5380" max="5380" width="12" style="112" customWidth="1"/>
    <col min="5381" max="5381" width="11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5.09765625" style="112" customWidth="1"/>
    <col min="5634" max="5634" width="38.8984375" style="112" customWidth="1"/>
    <col min="5635" max="5635" width="12.59765625" style="112" customWidth="1"/>
    <col min="5636" max="5636" width="12" style="112" customWidth="1"/>
    <col min="5637" max="5637" width="11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5.09765625" style="112" customWidth="1"/>
    <col min="5890" max="5890" width="38.8984375" style="112" customWidth="1"/>
    <col min="5891" max="5891" width="12.59765625" style="112" customWidth="1"/>
    <col min="5892" max="5892" width="12" style="112" customWidth="1"/>
    <col min="5893" max="5893" width="11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5.09765625" style="112" customWidth="1"/>
    <col min="6146" max="6146" width="38.8984375" style="112" customWidth="1"/>
    <col min="6147" max="6147" width="12.59765625" style="112" customWidth="1"/>
    <col min="6148" max="6148" width="12" style="112" customWidth="1"/>
    <col min="6149" max="6149" width="11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5.09765625" style="112" customWidth="1"/>
    <col min="6402" max="6402" width="38.8984375" style="112" customWidth="1"/>
    <col min="6403" max="6403" width="12.59765625" style="112" customWidth="1"/>
    <col min="6404" max="6404" width="12" style="112" customWidth="1"/>
    <col min="6405" max="6405" width="11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5.09765625" style="112" customWidth="1"/>
    <col min="6658" max="6658" width="38.8984375" style="112" customWidth="1"/>
    <col min="6659" max="6659" width="12.59765625" style="112" customWidth="1"/>
    <col min="6660" max="6660" width="12" style="112" customWidth="1"/>
    <col min="6661" max="6661" width="11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5.09765625" style="112" customWidth="1"/>
    <col min="6914" max="6914" width="38.8984375" style="112" customWidth="1"/>
    <col min="6915" max="6915" width="12.59765625" style="112" customWidth="1"/>
    <col min="6916" max="6916" width="12" style="112" customWidth="1"/>
    <col min="6917" max="6917" width="11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5.09765625" style="112" customWidth="1"/>
    <col min="7170" max="7170" width="38.8984375" style="112" customWidth="1"/>
    <col min="7171" max="7171" width="12.59765625" style="112" customWidth="1"/>
    <col min="7172" max="7172" width="12" style="112" customWidth="1"/>
    <col min="7173" max="7173" width="11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5.09765625" style="112" customWidth="1"/>
    <col min="7426" max="7426" width="38.8984375" style="112" customWidth="1"/>
    <col min="7427" max="7427" width="12.59765625" style="112" customWidth="1"/>
    <col min="7428" max="7428" width="12" style="112" customWidth="1"/>
    <col min="7429" max="7429" width="11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5.09765625" style="112" customWidth="1"/>
    <col min="7682" max="7682" width="38.8984375" style="112" customWidth="1"/>
    <col min="7683" max="7683" width="12.59765625" style="112" customWidth="1"/>
    <col min="7684" max="7684" width="12" style="112" customWidth="1"/>
    <col min="7685" max="7685" width="11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5.09765625" style="112" customWidth="1"/>
    <col min="7938" max="7938" width="38.8984375" style="112" customWidth="1"/>
    <col min="7939" max="7939" width="12.59765625" style="112" customWidth="1"/>
    <col min="7940" max="7940" width="12" style="112" customWidth="1"/>
    <col min="7941" max="7941" width="11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5.09765625" style="112" customWidth="1"/>
    <col min="8194" max="8194" width="38.8984375" style="112" customWidth="1"/>
    <col min="8195" max="8195" width="12.59765625" style="112" customWidth="1"/>
    <col min="8196" max="8196" width="12" style="112" customWidth="1"/>
    <col min="8197" max="8197" width="11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5.09765625" style="112" customWidth="1"/>
    <col min="8450" max="8450" width="38.8984375" style="112" customWidth="1"/>
    <col min="8451" max="8451" width="12.59765625" style="112" customWidth="1"/>
    <col min="8452" max="8452" width="12" style="112" customWidth="1"/>
    <col min="8453" max="8453" width="11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5.09765625" style="112" customWidth="1"/>
    <col min="8706" max="8706" width="38.8984375" style="112" customWidth="1"/>
    <col min="8707" max="8707" width="12.59765625" style="112" customWidth="1"/>
    <col min="8708" max="8708" width="12" style="112" customWidth="1"/>
    <col min="8709" max="8709" width="11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5.09765625" style="112" customWidth="1"/>
    <col min="8962" max="8962" width="38.8984375" style="112" customWidth="1"/>
    <col min="8963" max="8963" width="12.59765625" style="112" customWidth="1"/>
    <col min="8964" max="8964" width="12" style="112" customWidth="1"/>
    <col min="8965" max="8965" width="11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5.09765625" style="112" customWidth="1"/>
    <col min="9218" max="9218" width="38.8984375" style="112" customWidth="1"/>
    <col min="9219" max="9219" width="12.59765625" style="112" customWidth="1"/>
    <col min="9220" max="9220" width="12" style="112" customWidth="1"/>
    <col min="9221" max="9221" width="11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5.09765625" style="112" customWidth="1"/>
    <col min="9474" max="9474" width="38.8984375" style="112" customWidth="1"/>
    <col min="9475" max="9475" width="12.59765625" style="112" customWidth="1"/>
    <col min="9476" max="9476" width="12" style="112" customWidth="1"/>
    <col min="9477" max="9477" width="11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5.09765625" style="112" customWidth="1"/>
    <col min="9730" max="9730" width="38.8984375" style="112" customWidth="1"/>
    <col min="9731" max="9731" width="12.59765625" style="112" customWidth="1"/>
    <col min="9732" max="9732" width="12" style="112" customWidth="1"/>
    <col min="9733" max="9733" width="11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5.09765625" style="112" customWidth="1"/>
    <col min="9986" max="9986" width="38.8984375" style="112" customWidth="1"/>
    <col min="9987" max="9987" width="12.59765625" style="112" customWidth="1"/>
    <col min="9988" max="9988" width="12" style="112" customWidth="1"/>
    <col min="9989" max="9989" width="11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5.09765625" style="112" customWidth="1"/>
    <col min="10242" max="10242" width="38.8984375" style="112" customWidth="1"/>
    <col min="10243" max="10243" width="12.59765625" style="112" customWidth="1"/>
    <col min="10244" max="10244" width="12" style="112" customWidth="1"/>
    <col min="10245" max="10245" width="11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5.09765625" style="112" customWidth="1"/>
    <col min="10498" max="10498" width="38.8984375" style="112" customWidth="1"/>
    <col min="10499" max="10499" width="12.59765625" style="112" customWidth="1"/>
    <col min="10500" max="10500" width="12" style="112" customWidth="1"/>
    <col min="10501" max="10501" width="11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5.09765625" style="112" customWidth="1"/>
    <col min="10754" max="10754" width="38.8984375" style="112" customWidth="1"/>
    <col min="10755" max="10755" width="12.59765625" style="112" customWidth="1"/>
    <col min="10756" max="10756" width="12" style="112" customWidth="1"/>
    <col min="10757" max="10757" width="11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5.09765625" style="112" customWidth="1"/>
    <col min="11010" max="11010" width="38.8984375" style="112" customWidth="1"/>
    <col min="11011" max="11011" width="12.59765625" style="112" customWidth="1"/>
    <col min="11012" max="11012" width="12" style="112" customWidth="1"/>
    <col min="11013" max="11013" width="11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5.09765625" style="112" customWidth="1"/>
    <col min="11266" max="11266" width="38.8984375" style="112" customWidth="1"/>
    <col min="11267" max="11267" width="12.59765625" style="112" customWidth="1"/>
    <col min="11268" max="11268" width="12" style="112" customWidth="1"/>
    <col min="11269" max="11269" width="11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5.09765625" style="112" customWidth="1"/>
    <col min="11522" max="11522" width="38.8984375" style="112" customWidth="1"/>
    <col min="11523" max="11523" width="12.59765625" style="112" customWidth="1"/>
    <col min="11524" max="11524" width="12" style="112" customWidth="1"/>
    <col min="11525" max="11525" width="11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5.09765625" style="112" customWidth="1"/>
    <col min="11778" max="11778" width="38.8984375" style="112" customWidth="1"/>
    <col min="11779" max="11779" width="12.59765625" style="112" customWidth="1"/>
    <col min="11780" max="11780" width="12" style="112" customWidth="1"/>
    <col min="11781" max="11781" width="11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5.09765625" style="112" customWidth="1"/>
    <col min="12034" max="12034" width="38.8984375" style="112" customWidth="1"/>
    <col min="12035" max="12035" width="12.59765625" style="112" customWidth="1"/>
    <col min="12036" max="12036" width="12" style="112" customWidth="1"/>
    <col min="12037" max="12037" width="11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5.09765625" style="112" customWidth="1"/>
    <col min="12290" max="12290" width="38.8984375" style="112" customWidth="1"/>
    <col min="12291" max="12291" width="12.59765625" style="112" customWidth="1"/>
    <col min="12292" max="12292" width="12" style="112" customWidth="1"/>
    <col min="12293" max="12293" width="11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5.09765625" style="112" customWidth="1"/>
    <col min="12546" max="12546" width="38.8984375" style="112" customWidth="1"/>
    <col min="12547" max="12547" width="12.59765625" style="112" customWidth="1"/>
    <col min="12548" max="12548" width="12" style="112" customWidth="1"/>
    <col min="12549" max="12549" width="11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5.09765625" style="112" customWidth="1"/>
    <col min="12802" max="12802" width="38.8984375" style="112" customWidth="1"/>
    <col min="12803" max="12803" width="12.59765625" style="112" customWidth="1"/>
    <col min="12804" max="12804" width="12" style="112" customWidth="1"/>
    <col min="12805" max="12805" width="11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5.09765625" style="112" customWidth="1"/>
    <col min="13058" max="13058" width="38.8984375" style="112" customWidth="1"/>
    <col min="13059" max="13059" width="12.59765625" style="112" customWidth="1"/>
    <col min="13060" max="13060" width="12" style="112" customWidth="1"/>
    <col min="13061" max="13061" width="11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5.09765625" style="112" customWidth="1"/>
    <col min="13314" max="13314" width="38.8984375" style="112" customWidth="1"/>
    <col min="13315" max="13315" width="12.59765625" style="112" customWidth="1"/>
    <col min="13316" max="13316" width="12" style="112" customWidth="1"/>
    <col min="13317" max="13317" width="11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5.09765625" style="112" customWidth="1"/>
    <col min="13570" max="13570" width="38.8984375" style="112" customWidth="1"/>
    <col min="13571" max="13571" width="12.59765625" style="112" customWidth="1"/>
    <col min="13572" max="13572" width="12" style="112" customWidth="1"/>
    <col min="13573" max="13573" width="11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5.09765625" style="112" customWidth="1"/>
    <col min="13826" max="13826" width="38.8984375" style="112" customWidth="1"/>
    <col min="13827" max="13827" width="12.59765625" style="112" customWidth="1"/>
    <col min="13828" max="13828" width="12" style="112" customWidth="1"/>
    <col min="13829" max="13829" width="11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5.09765625" style="112" customWidth="1"/>
    <col min="14082" max="14082" width="38.8984375" style="112" customWidth="1"/>
    <col min="14083" max="14083" width="12.59765625" style="112" customWidth="1"/>
    <col min="14084" max="14084" width="12" style="112" customWidth="1"/>
    <col min="14085" max="14085" width="11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5.09765625" style="112" customWidth="1"/>
    <col min="14338" max="14338" width="38.8984375" style="112" customWidth="1"/>
    <col min="14339" max="14339" width="12.59765625" style="112" customWidth="1"/>
    <col min="14340" max="14340" width="12" style="112" customWidth="1"/>
    <col min="14341" max="14341" width="11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5.09765625" style="112" customWidth="1"/>
    <col min="14594" max="14594" width="38.8984375" style="112" customWidth="1"/>
    <col min="14595" max="14595" width="12.59765625" style="112" customWidth="1"/>
    <col min="14596" max="14596" width="12" style="112" customWidth="1"/>
    <col min="14597" max="14597" width="11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5.09765625" style="112" customWidth="1"/>
    <col min="14850" max="14850" width="38.8984375" style="112" customWidth="1"/>
    <col min="14851" max="14851" width="12.59765625" style="112" customWidth="1"/>
    <col min="14852" max="14852" width="12" style="112" customWidth="1"/>
    <col min="14853" max="14853" width="11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5.09765625" style="112" customWidth="1"/>
    <col min="15106" max="15106" width="38.8984375" style="112" customWidth="1"/>
    <col min="15107" max="15107" width="12.59765625" style="112" customWidth="1"/>
    <col min="15108" max="15108" width="12" style="112" customWidth="1"/>
    <col min="15109" max="15109" width="11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5.09765625" style="112" customWidth="1"/>
    <col min="15362" max="15362" width="38.8984375" style="112" customWidth="1"/>
    <col min="15363" max="15363" width="12.59765625" style="112" customWidth="1"/>
    <col min="15364" max="15364" width="12" style="112" customWidth="1"/>
    <col min="15365" max="15365" width="11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5.09765625" style="112" customWidth="1"/>
    <col min="15618" max="15618" width="38.8984375" style="112" customWidth="1"/>
    <col min="15619" max="15619" width="12.59765625" style="112" customWidth="1"/>
    <col min="15620" max="15620" width="12" style="112" customWidth="1"/>
    <col min="15621" max="15621" width="11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5.09765625" style="112" customWidth="1"/>
    <col min="15874" max="15874" width="38.8984375" style="112" customWidth="1"/>
    <col min="15875" max="15875" width="12.59765625" style="112" customWidth="1"/>
    <col min="15876" max="15876" width="12" style="112" customWidth="1"/>
    <col min="15877" max="15877" width="11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5.09765625" style="112" customWidth="1"/>
    <col min="16130" max="16130" width="38.8984375" style="112" customWidth="1"/>
    <col min="16131" max="16131" width="12.59765625" style="112" customWidth="1"/>
    <col min="16132" max="16132" width="12" style="112" customWidth="1"/>
    <col min="16133" max="16133" width="11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7" x14ac:dyDescent="0.25">
      <c r="A1" s="498" t="s">
        <v>200</v>
      </c>
      <c r="B1" s="498"/>
      <c r="C1" s="498"/>
      <c r="D1" s="498"/>
      <c r="E1" s="498"/>
      <c r="F1" s="498"/>
    </row>
    <row r="2" spans="1:7" x14ac:dyDescent="0.25">
      <c r="B2" s="113" t="s">
        <v>2058</v>
      </c>
    </row>
    <row r="3" spans="1:7" x14ac:dyDescent="0.25">
      <c r="B3" s="113"/>
    </row>
    <row r="4" spans="1:7" ht="15" customHeight="1" x14ac:dyDescent="0.25">
      <c r="A4" s="425"/>
      <c r="C4" s="117" t="s">
        <v>201</v>
      </c>
      <c r="D4" s="117" t="s">
        <v>202</v>
      </c>
      <c r="E4" s="117" t="s">
        <v>203</v>
      </c>
      <c r="F4" s="424" t="s">
        <v>435</v>
      </c>
    </row>
    <row r="5" spans="1:7" x14ac:dyDescent="0.25">
      <c r="C5" s="411"/>
      <c r="D5" s="411"/>
      <c r="E5" s="411"/>
    </row>
    <row r="6" spans="1:7" ht="15" customHeight="1" x14ac:dyDescent="0.3">
      <c r="A6" s="425" t="s">
        <v>876</v>
      </c>
      <c r="C6" s="412"/>
      <c r="D6" s="412"/>
      <c r="E6" s="412"/>
    </row>
    <row r="7" spans="1:7" x14ac:dyDescent="0.25">
      <c r="A7" s="426" t="s">
        <v>27</v>
      </c>
      <c r="B7" s="112" t="s">
        <v>2059</v>
      </c>
      <c r="C7" s="412">
        <v>24.08</v>
      </c>
      <c r="D7" s="412">
        <v>1.04</v>
      </c>
      <c r="E7" s="412">
        <v>25.12</v>
      </c>
      <c r="F7" s="115">
        <v>109059</v>
      </c>
    </row>
    <row r="8" spans="1:7" x14ac:dyDescent="0.25">
      <c r="A8" s="426" t="s">
        <v>289</v>
      </c>
      <c r="B8" s="112" t="s">
        <v>2060</v>
      </c>
      <c r="C8" s="120">
        <v>29.16</v>
      </c>
      <c r="D8" s="120">
        <v>5.83</v>
      </c>
      <c r="E8" s="120">
        <v>34.99</v>
      </c>
      <c r="F8" s="115" t="s">
        <v>1963</v>
      </c>
      <c r="G8" s="244"/>
    </row>
    <row r="9" spans="1:7" x14ac:dyDescent="0.25">
      <c r="A9" s="426" t="s">
        <v>2061</v>
      </c>
      <c r="B9" s="112" t="s">
        <v>2062</v>
      </c>
      <c r="C9" s="120">
        <v>99.85</v>
      </c>
      <c r="D9" s="120">
        <v>19.97</v>
      </c>
      <c r="E9" s="120">
        <v>119.82</v>
      </c>
      <c r="F9" s="115" t="s">
        <v>1963</v>
      </c>
      <c r="G9" s="244"/>
    </row>
    <row r="10" spans="1:7" s="127" customFormat="1" ht="14.4" x14ac:dyDescent="0.3">
      <c r="B10" s="128"/>
      <c r="C10" s="410">
        <f>SUM(C7:C9)</f>
        <v>153.08999999999997</v>
      </c>
      <c r="D10" s="410">
        <f>SUM(D7:D9)</f>
        <v>26.84</v>
      </c>
      <c r="E10" s="410">
        <f>SUM(E7:E9)</f>
        <v>179.93</v>
      </c>
      <c r="F10" s="126"/>
      <c r="G10" s="248"/>
    </row>
    <row r="11" spans="1:7" s="127" customFormat="1" ht="14.4" x14ac:dyDescent="0.3">
      <c r="B11" s="128"/>
      <c r="C11" s="411"/>
      <c r="D11" s="411"/>
      <c r="E11" s="411"/>
      <c r="F11" s="126"/>
      <c r="G11" s="248"/>
    </row>
    <row r="12" spans="1:7" ht="15" customHeight="1" x14ac:dyDescent="0.3">
      <c r="A12" s="425" t="s">
        <v>887</v>
      </c>
      <c r="C12" s="412"/>
      <c r="D12" s="412"/>
      <c r="E12" s="412"/>
    </row>
    <row r="13" spans="1:7" x14ac:dyDescent="0.25">
      <c r="A13" s="426" t="s">
        <v>42</v>
      </c>
      <c r="B13" s="112" t="s">
        <v>2063</v>
      </c>
      <c r="C13" s="412">
        <v>51.11</v>
      </c>
      <c r="D13" s="412"/>
      <c r="E13" s="412">
        <v>51.11</v>
      </c>
      <c r="F13" s="115" t="s">
        <v>5</v>
      </c>
    </row>
    <row r="14" spans="1:7" x14ac:dyDescent="0.25">
      <c r="A14" s="129"/>
      <c r="B14" s="127"/>
      <c r="C14" s="410">
        <f>SUM(C13:C13)</f>
        <v>51.11</v>
      </c>
      <c r="D14" s="410">
        <f>SUM(D13:D13)</f>
        <v>0</v>
      </c>
      <c r="E14" s="410">
        <f>SUM(E13:E13)</f>
        <v>51.11</v>
      </c>
    </row>
    <row r="15" spans="1:7" x14ac:dyDescent="0.25">
      <c r="A15" s="129"/>
      <c r="B15" s="127"/>
      <c r="C15" s="411"/>
      <c r="D15" s="411"/>
      <c r="E15" s="411"/>
    </row>
    <row r="16" spans="1:7" ht="15" customHeight="1" x14ac:dyDescent="0.3">
      <c r="A16" s="425" t="s">
        <v>1175</v>
      </c>
      <c r="C16" s="411"/>
      <c r="D16" s="411"/>
      <c r="E16" s="411"/>
    </row>
    <row r="17" spans="1:7" x14ac:dyDescent="0.25">
      <c r="A17" s="426" t="s">
        <v>2064</v>
      </c>
      <c r="B17" s="112" t="s">
        <v>2065</v>
      </c>
      <c r="C17" s="411">
        <v>100</v>
      </c>
      <c r="D17" s="411">
        <v>20</v>
      </c>
      <c r="E17" s="411">
        <v>120</v>
      </c>
      <c r="F17" s="115">
        <v>109096</v>
      </c>
    </row>
    <row r="18" spans="1:7" x14ac:dyDescent="0.25">
      <c r="C18" s="410">
        <f>SUM(C17:C17)</f>
        <v>100</v>
      </c>
      <c r="D18" s="410">
        <f>SUM(D17:D17)</f>
        <v>20</v>
      </c>
      <c r="E18" s="410">
        <f>SUM(E17:E17)</f>
        <v>120</v>
      </c>
    </row>
    <row r="20" spans="1:7" ht="15" customHeight="1" x14ac:dyDescent="0.3">
      <c r="A20" s="425" t="s">
        <v>1183</v>
      </c>
      <c r="B20" s="426"/>
      <c r="C20" s="412"/>
      <c r="D20" s="412"/>
      <c r="E20" s="412"/>
    </row>
    <row r="21" spans="1:7" x14ac:dyDescent="0.25">
      <c r="A21" s="426" t="s">
        <v>1991</v>
      </c>
      <c r="B21" s="112" t="s">
        <v>2066</v>
      </c>
      <c r="C21" s="120">
        <v>410</v>
      </c>
      <c r="D21" s="120">
        <v>82</v>
      </c>
      <c r="E21" s="120">
        <v>492</v>
      </c>
      <c r="F21" s="115">
        <v>109097</v>
      </c>
      <c r="G21" s="244"/>
    </row>
    <row r="22" spans="1:7" x14ac:dyDescent="0.25">
      <c r="C22" s="410">
        <f>SUM(C21:C21)</f>
        <v>410</v>
      </c>
      <c r="D22" s="410">
        <f>SUM(D21:D21)</f>
        <v>82</v>
      </c>
      <c r="E22" s="410">
        <f>SUM(E21:E21)</f>
        <v>492</v>
      </c>
    </row>
    <row r="23" spans="1:7" x14ac:dyDescent="0.25">
      <c r="A23" s="129"/>
      <c r="B23" s="127"/>
      <c r="C23" s="411"/>
      <c r="D23" s="411"/>
      <c r="E23" s="411"/>
    </row>
    <row r="24" spans="1:7" ht="15" customHeight="1" x14ac:dyDescent="0.3">
      <c r="A24" s="134" t="s">
        <v>890</v>
      </c>
      <c r="B24" s="127"/>
      <c r="C24" s="411"/>
      <c r="D24" s="411"/>
      <c r="E24" s="411"/>
    </row>
    <row r="25" spans="1:7" x14ac:dyDescent="0.25">
      <c r="A25" s="429" t="s">
        <v>472</v>
      </c>
      <c r="B25" s="250" t="s">
        <v>2067</v>
      </c>
      <c r="C25" s="411">
        <v>320</v>
      </c>
      <c r="D25" s="411">
        <v>64</v>
      </c>
      <c r="E25" s="411">
        <v>384</v>
      </c>
      <c r="F25" s="115">
        <v>109098</v>
      </c>
    </row>
    <row r="26" spans="1:7" x14ac:dyDescent="0.25">
      <c r="A26" s="129"/>
      <c r="B26" s="127"/>
      <c r="C26" s="410">
        <f>SUM(C25:C25)</f>
        <v>320</v>
      </c>
      <c r="D26" s="410">
        <f>SUM(D25:D25)</f>
        <v>64</v>
      </c>
      <c r="E26" s="410">
        <f>SUM(E25:E25)</f>
        <v>384</v>
      </c>
      <c r="G26" s="244"/>
    </row>
    <row r="27" spans="1:7" x14ac:dyDescent="0.25">
      <c r="A27" s="129"/>
      <c r="B27" s="127"/>
      <c r="C27" s="411"/>
      <c r="D27" s="411"/>
      <c r="E27" s="411"/>
      <c r="G27" s="244"/>
    </row>
    <row r="28" spans="1:7" x14ac:dyDescent="0.25">
      <c r="C28" s="112"/>
      <c r="D28" s="112"/>
      <c r="E28" s="112"/>
      <c r="F28" s="112"/>
      <c r="G28" s="112"/>
    </row>
    <row r="29" spans="1:7" ht="15" customHeight="1" x14ac:dyDescent="0.25">
      <c r="B29" s="141" t="s">
        <v>75</v>
      </c>
      <c r="C29" s="410">
        <f>SUM(+C22+C10+C14+C18+C26)</f>
        <v>1034.1999999999998</v>
      </c>
      <c r="D29" s="410">
        <f>SUM(+D22+D10+D14+D18+D26)</f>
        <v>192.84</v>
      </c>
      <c r="E29" s="410">
        <f>SUM(+E22+E10+E14+E18+E26)</f>
        <v>1227.04</v>
      </c>
      <c r="G29" s="112"/>
    </row>
    <row r="30" spans="1:7" ht="15" customHeight="1" x14ac:dyDescent="0.25">
      <c r="B30" s="145"/>
      <c r="C30" s="411"/>
      <c r="D30" s="411"/>
      <c r="E30" s="411"/>
      <c r="G30" s="112"/>
    </row>
    <row r="31" spans="1:7" x14ac:dyDescent="0.25">
      <c r="A31" s="438"/>
      <c r="B31" s="436"/>
      <c r="C31" s="120"/>
    </row>
    <row r="32" spans="1:7" x14ac:dyDescent="0.25">
      <c r="A32" s="143"/>
    </row>
    <row r="45" spans="1:9" x14ac:dyDescent="0.25">
      <c r="H45" s="137"/>
    </row>
    <row r="46" spans="1:9" x14ac:dyDescent="0.25">
      <c r="I46" s="137"/>
    </row>
    <row r="47" spans="1:9" x14ac:dyDescent="0.25">
      <c r="I47" s="137"/>
    </row>
    <row r="48" spans="1:9" s="137" customFormat="1" x14ac:dyDescent="0.25">
      <c r="A48" s="112"/>
      <c r="B48" s="112"/>
      <c r="C48" s="409"/>
      <c r="D48" s="409"/>
      <c r="E48" s="409"/>
      <c r="F48" s="115"/>
      <c r="G48" s="243"/>
      <c r="H48" s="112"/>
      <c r="I48" s="112"/>
    </row>
    <row r="49" spans="1:9" s="137" customFormat="1" x14ac:dyDescent="0.25">
      <c r="A49" s="112"/>
      <c r="B49" s="112"/>
      <c r="C49" s="409"/>
      <c r="D49" s="409"/>
      <c r="E49" s="409"/>
      <c r="F49" s="115"/>
      <c r="G49" s="243"/>
      <c r="H49" s="112"/>
      <c r="I49" s="112"/>
    </row>
    <row r="50" spans="1:9" s="137" customFormat="1" x14ac:dyDescent="0.25">
      <c r="A50" s="112"/>
      <c r="B50" s="112"/>
      <c r="C50" s="409"/>
      <c r="D50" s="409"/>
      <c r="E50" s="409"/>
      <c r="F50" s="115"/>
      <c r="G50" s="243"/>
      <c r="H50" s="112"/>
      <c r="I50" s="112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C17" sqref="C17"/>
    </sheetView>
  </sheetViews>
  <sheetFormatPr defaultColWidth="8.8984375" defaultRowHeight="12.7" x14ac:dyDescent="0.25"/>
  <cols>
    <col min="1" max="1" width="3.296875" style="1" customWidth="1"/>
    <col min="2" max="2" width="24.296875" style="2" customWidth="1"/>
    <col min="3" max="3" width="29.296875" style="2" customWidth="1"/>
    <col min="4" max="4" width="10.296875" style="4" customWidth="1"/>
    <col min="5" max="5" width="9.296875" style="4" customWidth="1"/>
    <col min="6" max="6" width="11.69921875" style="4" customWidth="1"/>
    <col min="7" max="7" width="9.296875" style="5" customWidth="1"/>
    <col min="8" max="8" width="8.296875" style="1" customWidth="1"/>
    <col min="9" max="256" width="8.8984375" style="2"/>
    <col min="257" max="257" width="3.296875" style="2" customWidth="1"/>
    <col min="258" max="258" width="24.296875" style="2" customWidth="1"/>
    <col min="259" max="259" width="29.296875" style="2" customWidth="1"/>
    <col min="260" max="260" width="10.296875" style="2" customWidth="1"/>
    <col min="261" max="261" width="9.296875" style="2" customWidth="1"/>
    <col min="262" max="262" width="11.69921875" style="2" customWidth="1"/>
    <col min="263" max="263" width="9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4.296875" style="2" customWidth="1"/>
    <col min="515" max="515" width="29.296875" style="2" customWidth="1"/>
    <col min="516" max="516" width="10.296875" style="2" customWidth="1"/>
    <col min="517" max="517" width="9.296875" style="2" customWidth="1"/>
    <col min="518" max="518" width="11.69921875" style="2" customWidth="1"/>
    <col min="519" max="519" width="9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4.296875" style="2" customWidth="1"/>
    <col min="771" max="771" width="29.296875" style="2" customWidth="1"/>
    <col min="772" max="772" width="10.296875" style="2" customWidth="1"/>
    <col min="773" max="773" width="9.296875" style="2" customWidth="1"/>
    <col min="774" max="774" width="11.69921875" style="2" customWidth="1"/>
    <col min="775" max="775" width="9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4.296875" style="2" customWidth="1"/>
    <col min="1027" max="1027" width="29.296875" style="2" customWidth="1"/>
    <col min="1028" max="1028" width="10.296875" style="2" customWidth="1"/>
    <col min="1029" max="1029" width="9.296875" style="2" customWidth="1"/>
    <col min="1030" max="1030" width="11.69921875" style="2" customWidth="1"/>
    <col min="1031" max="1031" width="9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4.296875" style="2" customWidth="1"/>
    <col min="1283" max="1283" width="29.296875" style="2" customWidth="1"/>
    <col min="1284" max="1284" width="10.296875" style="2" customWidth="1"/>
    <col min="1285" max="1285" width="9.296875" style="2" customWidth="1"/>
    <col min="1286" max="1286" width="11.69921875" style="2" customWidth="1"/>
    <col min="1287" max="1287" width="9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4.296875" style="2" customWidth="1"/>
    <col min="1539" max="1539" width="29.296875" style="2" customWidth="1"/>
    <col min="1540" max="1540" width="10.296875" style="2" customWidth="1"/>
    <col min="1541" max="1541" width="9.296875" style="2" customWidth="1"/>
    <col min="1542" max="1542" width="11.69921875" style="2" customWidth="1"/>
    <col min="1543" max="1543" width="9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4.296875" style="2" customWidth="1"/>
    <col min="1795" max="1795" width="29.296875" style="2" customWidth="1"/>
    <col min="1796" max="1796" width="10.296875" style="2" customWidth="1"/>
    <col min="1797" max="1797" width="9.296875" style="2" customWidth="1"/>
    <col min="1798" max="1798" width="11.69921875" style="2" customWidth="1"/>
    <col min="1799" max="1799" width="9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4.296875" style="2" customWidth="1"/>
    <col min="2051" max="2051" width="29.296875" style="2" customWidth="1"/>
    <col min="2052" max="2052" width="10.296875" style="2" customWidth="1"/>
    <col min="2053" max="2053" width="9.296875" style="2" customWidth="1"/>
    <col min="2054" max="2054" width="11.69921875" style="2" customWidth="1"/>
    <col min="2055" max="2055" width="9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4.296875" style="2" customWidth="1"/>
    <col min="2307" max="2307" width="29.296875" style="2" customWidth="1"/>
    <col min="2308" max="2308" width="10.296875" style="2" customWidth="1"/>
    <col min="2309" max="2309" width="9.296875" style="2" customWidth="1"/>
    <col min="2310" max="2310" width="11.69921875" style="2" customWidth="1"/>
    <col min="2311" max="2311" width="9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4.296875" style="2" customWidth="1"/>
    <col min="2563" max="2563" width="29.296875" style="2" customWidth="1"/>
    <col min="2564" max="2564" width="10.296875" style="2" customWidth="1"/>
    <col min="2565" max="2565" width="9.296875" style="2" customWidth="1"/>
    <col min="2566" max="2566" width="11.69921875" style="2" customWidth="1"/>
    <col min="2567" max="2567" width="9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4.296875" style="2" customWidth="1"/>
    <col min="2819" max="2819" width="29.296875" style="2" customWidth="1"/>
    <col min="2820" max="2820" width="10.296875" style="2" customWidth="1"/>
    <col min="2821" max="2821" width="9.296875" style="2" customWidth="1"/>
    <col min="2822" max="2822" width="11.69921875" style="2" customWidth="1"/>
    <col min="2823" max="2823" width="9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4.296875" style="2" customWidth="1"/>
    <col min="3075" max="3075" width="29.296875" style="2" customWidth="1"/>
    <col min="3076" max="3076" width="10.296875" style="2" customWidth="1"/>
    <col min="3077" max="3077" width="9.296875" style="2" customWidth="1"/>
    <col min="3078" max="3078" width="11.69921875" style="2" customWidth="1"/>
    <col min="3079" max="3079" width="9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4.296875" style="2" customWidth="1"/>
    <col min="3331" max="3331" width="29.296875" style="2" customWidth="1"/>
    <col min="3332" max="3332" width="10.296875" style="2" customWidth="1"/>
    <col min="3333" max="3333" width="9.296875" style="2" customWidth="1"/>
    <col min="3334" max="3334" width="11.69921875" style="2" customWidth="1"/>
    <col min="3335" max="3335" width="9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4.296875" style="2" customWidth="1"/>
    <col min="3587" max="3587" width="29.296875" style="2" customWidth="1"/>
    <col min="3588" max="3588" width="10.296875" style="2" customWidth="1"/>
    <col min="3589" max="3589" width="9.296875" style="2" customWidth="1"/>
    <col min="3590" max="3590" width="11.69921875" style="2" customWidth="1"/>
    <col min="3591" max="3591" width="9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4.296875" style="2" customWidth="1"/>
    <col min="3843" max="3843" width="29.296875" style="2" customWidth="1"/>
    <col min="3844" max="3844" width="10.296875" style="2" customWidth="1"/>
    <col min="3845" max="3845" width="9.296875" style="2" customWidth="1"/>
    <col min="3846" max="3846" width="11.69921875" style="2" customWidth="1"/>
    <col min="3847" max="3847" width="9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4.296875" style="2" customWidth="1"/>
    <col min="4099" max="4099" width="29.296875" style="2" customWidth="1"/>
    <col min="4100" max="4100" width="10.296875" style="2" customWidth="1"/>
    <col min="4101" max="4101" width="9.296875" style="2" customWidth="1"/>
    <col min="4102" max="4102" width="11.69921875" style="2" customWidth="1"/>
    <col min="4103" max="4103" width="9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4.296875" style="2" customWidth="1"/>
    <col min="4355" max="4355" width="29.296875" style="2" customWidth="1"/>
    <col min="4356" max="4356" width="10.296875" style="2" customWidth="1"/>
    <col min="4357" max="4357" width="9.296875" style="2" customWidth="1"/>
    <col min="4358" max="4358" width="11.69921875" style="2" customWidth="1"/>
    <col min="4359" max="4359" width="9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4.296875" style="2" customWidth="1"/>
    <col min="4611" max="4611" width="29.296875" style="2" customWidth="1"/>
    <col min="4612" max="4612" width="10.296875" style="2" customWidth="1"/>
    <col min="4613" max="4613" width="9.296875" style="2" customWidth="1"/>
    <col min="4614" max="4614" width="11.69921875" style="2" customWidth="1"/>
    <col min="4615" max="4615" width="9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4.296875" style="2" customWidth="1"/>
    <col min="4867" max="4867" width="29.296875" style="2" customWidth="1"/>
    <col min="4868" max="4868" width="10.296875" style="2" customWidth="1"/>
    <col min="4869" max="4869" width="9.296875" style="2" customWidth="1"/>
    <col min="4870" max="4870" width="11.69921875" style="2" customWidth="1"/>
    <col min="4871" max="4871" width="9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4.296875" style="2" customWidth="1"/>
    <col min="5123" max="5123" width="29.296875" style="2" customWidth="1"/>
    <col min="5124" max="5124" width="10.296875" style="2" customWidth="1"/>
    <col min="5125" max="5125" width="9.296875" style="2" customWidth="1"/>
    <col min="5126" max="5126" width="11.69921875" style="2" customWidth="1"/>
    <col min="5127" max="5127" width="9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4.296875" style="2" customWidth="1"/>
    <col min="5379" max="5379" width="29.296875" style="2" customWidth="1"/>
    <col min="5380" max="5380" width="10.296875" style="2" customWidth="1"/>
    <col min="5381" max="5381" width="9.296875" style="2" customWidth="1"/>
    <col min="5382" max="5382" width="11.69921875" style="2" customWidth="1"/>
    <col min="5383" max="5383" width="9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4.296875" style="2" customWidth="1"/>
    <col min="5635" max="5635" width="29.296875" style="2" customWidth="1"/>
    <col min="5636" max="5636" width="10.296875" style="2" customWidth="1"/>
    <col min="5637" max="5637" width="9.296875" style="2" customWidth="1"/>
    <col min="5638" max="5638" width="11.69921875" style="2" customWidth="1"/>
    <col min="5639" max="5639" width="9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4.296875" style="2" customWidth="1"/>
    <col min="5891" max="5891" width="29.296875" style="2" customWidth="1"/>
    <col min="5892" max="5892" width="10.296875" style="2" customWidth="1"/>
    <col min="5893" max="5893" width="9.296875" style="2" customWidth="1"/>
    <col min="5894" max="5894" width="11.69921875" style="2" customWidth="1"/>
    <col min="5895" max="5895" width="9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4.296875" style="2" customWidth="1"/>
    <col min="6147" max="6147" width="29.296875" style="2" customWidth="1"/>
    <col min="6148" max="6148" width="10.296875" style="2" customWidth="1"/>
    <col min="6149" max="6149" width="9.296875" style="2" customWidth="1"/>
    <col min="6150" max="6150" width="11.69921875" style="2" customWidth="1"/>
    <col min="6151" max="6151" width="9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4.296875" style="2" customWidth="1"/>
    <col min="6403" max="6403" width="29.296875" style="2" customWidth="1"/>
    <col min="6404" max="6404" width="10.296875" style="2" customWidth="1"/>
    <col min="6405" max="6405" width="9.296875" style="2" customWidth="1"/>
    <col min="6406" max="6406" width="11.69921875" style="2" customWidth="1"/>
    <col min="6407" max="6407" width="9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4.296875" style="2" customWidth="1"/>
    <col min="6659" max="6659" width="29.296875" style="2" customWidth="1"/>
    <col min="6660" max="6660" width="10.296875" style="2" customWidth="1"/>
    <col min="6661" max="6661" width="9.296875" style="2" customWidth="1"/>
    <col min="6662" max="6662" width="11.69921875" style="2" customWidth="1"/>
    <col min="6663" max="6663" width="9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4.296875" style="2" customWidth="1"/>
    <col min="6915" max="6915" width="29.296875" style="2" customWidth="1"/>
    <col min="6916" max="6916" width="10.296875" style="2" customWidth="1"/>
    <col min="6917" max="6917" width="9.296875" style="2" customWidth="1"/>
    <col min="6918" max="6918" width="11.69921875" style="2" customWidth="1"/>
    <col min="6919" max="6919" width="9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4.296875" style="2" customWidth="1"/>
    <col min="7171" max="7171" width="29.296875" style="2" customWidth="1"/>
    <col min="7172" max="7172" width="10.296875" style="2" customWidth="1"/>
    <col min="7173" max="7173" width="9.296875" style="2" customWidth="1"/>
    <col min="7174" max="7174" width="11.69921875" style="2" customWidth="1"/>
    <col min="7175" max="7175" width="9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4.296875" style="2" customWidth="1"/>
    <col min="7427" max="7427" width="29.296875" style="2" customWidth="1"/>
    <col min="7428" max="7428" width="10.296875" style="2" customWidth="1"/>
    <col min="7429" max="7429" width="9.296875" style="2" customWidth="1"/>
    <col min="7430" max="7430" width="11.69921875" style="2" customWidth="1"/>
    <col min="7431" max="7431" width="9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4.296875" style="2" customWidth="1"/>
    <col min="7683" max="7683" width="29.296875" style="2" customWidth="1"/>
    <col min="7684" max="7684" width="10.296875" style="2" customWidth="1"/>
    <col min="7685" max="7685" width="9.296875" style="2" customWidth="1"/>
    <col min="7686" max="7686" width="11.69921875" style="2" customWidth="1"/>
    <col min="7687" max="7687" width="9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4.296875" style="2" customWidth="1"/>
    <col min="7939" max="7939" width="29.296875" style="2" customWidth="1"/>
    <col min="7940" max="7940" width="10.296875" style="2" customWidth="1"/>
    <col min="7941" max="7941" width="9.296875" style="2" customWidth="1"/>
    <col min="7942" max="7942" width="11.69921875" style="2" customWidth="1"/>
    <col min="7943" max="7943" width="9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4.296875" style="2" customWidth="1"/>
    <col min="8195" max="8195" width="29.296875" style="2" customWidth="1"/>
    <col min="8196" max="8196" width="10.296875" style="2" customWidth="1"/>
    <col min="8197" max="8197" width="9.296875" style="2" customWidth="1"/>
    <col min="8198" max="8198" width="11.69921875" style="2" customWidth="1"/>
    <col min="8199" max="8199" width="9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4.296875" style="2" customWidth="1"/>
    <col min="8451" max="8451" width="29.296875" style="2" customWidth="1"/>
    <col min="8452" max="8452" width="10.296875" style="2" customWidth="1"/>
    <col min="8453" max="8453" width="9.296875" style="2" customWidth="1"/>
    <col min="8454" max="8454" width="11.69921875" style="2" customWidth="1"/>
    <col min="8455" max="8455" width="9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4.296875" style="2" customWidth="1"/>
    <col min="8707" max="8707" width="29.296875" style="2" customWidth="1"/>
    <col min="8708" max="8708" width="10.296875" style="2" customWidth="1"/>
    <col min="8709" max="8709" width="9.296875" style="2" customWidth="1"/>
    <col min="8710" max="8710" width="11.69921875" style="2" customWidth="1"/>
    <col min="8711" max="8711" width="9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4.296875" style="2" customWidth="1"/>
    <col min="8963" max="8963" width="29.296875" style="2" customWidth="1"/>
    <col min="8964" max="8964" width="10.296875" style="2" customWidth="1"/>
    <col min="8965" max="8965" width="9.296875" style="2" customWidth="1"/>
    <col min="8966" max="8966" width="11.69921875" style="2" customWidth="1"/>
    <col min="8967" max="8967" width="9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4.296875" style="2" customWidth="1"/>
    <col min="9219" max="9219" width="29.296875" style="2" customWidth="1"/>
    <col min="9220" max="9220" width="10.296875" style="2" customWidth="1"/>
    <col min="9221" max="9221" width="9.296875" style="2" customWidth="1"/>
    <col min="9222" max="9222" width="11.69921875" style="2" customWidth="1"/>
    <col min="9223" max="9223" width="9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4.296875" style="2" customWidth="1"/>
    <col min="9475" max="9475" width="29.296875" style="2" customWidth="1"/>
    <col min="9476" max="9476" width="10.296875" style="2" customWidth="1"/>
    <col min="9477" max="9477" width="9.296875" style="2" customWidth="1"/>
    <col min="9478" max="9478" width="11.69921875" style="2" customWidth="1"/>
    <col min="9479" max="9479" width="9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4.296875" style="2" customWidth="1"/>
    <col min="9731" max="9731" width="29.296875" style="2" customWidth="1"/>
    <col min="9732" max="9732" width="10.296875" style="2" customWidth="1"/>
    <col min="9733" max="9733" width="9.296875" style="2" customWidth="1"/>
    <col min="9734" max="9734" width="11.69921875" style="2" customWidth="1"/>
    <col min="9735" max="9735" width="9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4.296875" style="2" customWidth="1"/>
    <col min="9987" max="9987" width="29.296875" style="2" customWidth="1"/>
    <col min="9988" max="9988" width="10.296875" style="2" customWidth="1"/>
    <col min="9989" max="9989" width="9.296875" style="2" customWidth="1"/>
    <col min="9990" max="9990" width="11.69921875" style="2" customWidth="1"/>
    <col min="9991" max="9991" width="9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4.296875" style="2" customWidth="1"/>
    <col min="10243" max="10243" width="29.296875" style="2" customWidth="1"/>
    <col min="10244" max="10244" width="10.296875" style="2" customWidth="1"/>
    <col min="10245" max="10245" width="9.296875" style="2" customWidth="1"/>
    <col min="10246" max="10246" width="11.69921875" style="2" customWidth="1"/>
    <col min="10247" max="10247" width="9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4.296875" style="2" customWidth="1"/>
    <col min="10499" max="10499" width="29.296875" style="2" customWidth="1"/>
    <col min="10500" max="10500" width="10.296875" style="2" customWidth="1"/>
    <col min="10501" max="10501" width="9.296875" style="2" customWidth="1"/>
    <col min="10502" max="10502" width="11.69921875" style="2" customWidth="1"/>
    <col min="10503" max="10503" width="9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4.296875" style="2" customWidth="1"/>
    <col min="10755" max="10755" width="29.296875" style="2" customWidth="1"/>
    <col min="10756" max="10756" width="10.296875" style="2" customWidth="1"/>
    <col min="10757" max="10757" width="9.296875" style="2" customWidth="1"/>
    <col min="10758" max="10758" width="11.69921875" style="2" customWidth="1"/>
    <col min="10759" max="10759" width="9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4.296875" style="2" customWidth="1"/>
    <col min="11011" max="11011" width="29.296875" style="2" customWidth="1"/>
    <col min="11012" max="11012" width="10.296875" style="2" customWidth="1"/>
    <col min="11013" max="11013" width="9.296875" style="2" customWidth="1"/>
    <col min="11014" max="11014" width="11.69921875" style="2" customWidth="1"/>
    <col min="11015" max="11015" width="9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4.296875" style="2" customWidth="1"/>
    <col min="11267" max="11267" width="29.296875" style="2" customWidth="1"/>
    <col min="11268" max="11268" width="10.296875" style="2" customWidth="1"/>
    <col min="11269" max="11269" width="9.296875" style="2" customWidth="1"/>
    <col min="11270" max="11270" width="11.69921875" style="2" customWidth="1"/>
    <col min="11271" max="11271" width="9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4.296875" style="2" customWidth="1"/>
    <col min="11523" max="11523" width="29.296875" style="2" customWidth="1"/>
    <col min="11524" max="11524" width="10.296875" style="2" customWidth="1"/>
    <col min="11525" max="11525" width="9.296875" style="2" customWidth="1"/>
    <col min="11526" max="11526" width="11.69921875" style="2" customWidth="1"/>
    <col min="11527" max="11527" width="9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4.296875" style="2" customWidth="1"/>
    <col min="11779" max="11779" width="29.296875" style="2" customWidth="1"/>
    <col min="11780" max="11780" width="10.296875" style="2" customWidth="1"/>
    <col min="11781" max="11781" width="9.296875" style="2" customWidth="1"/>
    <col min="11782" max="11782" width="11.69921875" style="2" customWidth="1"/>
    <col min="11783" max="11783" width="9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4.296875" style="2" customWidth="1"/>
    <col min="12035" max="12035" width="29.296875" style="2" customWidth="1"/>
    <col min="12036" max="12036" width="10.296875" style="2" customWidth="1"/>
    <col min="12037" max="12037" width="9.296875" style="2" customWidth="1"/>
    <col min="12038" max="12038" width="11.69921875" style="2" customWidth="1"/>
    <col min="12039" max="12039" width="9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4.296875" style="2" customWidth="1"/>
    <col min="12291" max="12291" width="29.296875" style="2" customWidth="1"/>
    <col min="12292" max="12292" width="10.296875" style="2" customWidth="1"/>
    <col min="12293" max="12293" width="9.296875" style="2" customWidth="1"/>
    <col min="12294" max="12294" width="11.69921875" style="2" customWidth="1"/>
    <col min="12295" max="12295" width="9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4.296875" style="2" customWidth="1"/>
    <col min="12547" max="12547" width="29.296875" style="2" customWidth="1"/>
    <col min="12548" max="12548" width="10.296875" style="2" customWidth="1"/>
    <col min="12549" max="12549" width="9.296875" style="2" customWidth="1"/>
    <col min="12550" max="12550" width="11.69921875" style="2" customWidth="1"/>
    <col min="12551" max="12551" width="9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4.296875" style="2" customWidth="1"/>
    <col min="12803" max="12803" width="29.296875" style="2" customWidth="1"/>
    <col min="12804" max="12804" width="10.296875" style="2" customWidth="1"/>
    <col min="12805" max="12805" width="9.296875" style="2" customWidth="1"/>
    <col min="12806" max="12806" width="11.69921875" style="2" customWidth="1"/>
    <col min="12807" max="12807" width="9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4.296875" style="2" customWidth="1"/>
    <col min="13059" max="13059" width="29.296875" style="2" customWidth="1"/>
    <col min="13060" max="13060" width="10.296875" style="2" customWidth="1"/>
    <col min="13061" max="13061" width="9.296875" style="2" customWidth="1"/>
    <col min="13062" max="13062" width="11.69921875" style="2" customWidth="1"/>
    <col min="13063" max="13063" width="9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4.296875" style="2" customWidth="1"/>
    <col min="13315" max="13315" width="29.296875" style="2" customWidth="1"/>
    <col min="13316" max="13316" width="10.296875" style="2" customWidth="1"/>
    <col min="13317" max="13317" width="9.296875" style="2" customWidth="1"/>
    <col min="13318" max="13318" width="11.69921875" style="2" customWidth="1"/>
    <col min="13319" max="13319" width="9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4.296875" style="2" customWidth="1"/>
    <col min="13571" max="13571" width="29.296875" style="2" customWidth="1"/>
    <col min="13572" max="13572" width="10.296875" style="2" customWidth="1"/>
    <col min="13573" max="13573" width="9.296875" style="2" customWidth="1"/>
    <col min="13574" max="13574" width="11.69921875" style="2" customWidth="1"/>
    <col min="13575" max="13575" width="9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4.296875" style="2" customWidth="1"/>
    <col min="13827" max="13827" width="29.296875" style="2" customWidth="1"/>
    <col min="13828" max="13828" width="10.296875" style="2" customWidth="1"/>
    <col min="13829" max="13829" width="9.296875" style="2" customWidth="1"/>
    <col min="13830" max="13830" width="11.69921875" style="2" customWidth="1"/>
    <col min="13831" max="13831" width="9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4.296875" style="2" customWidth="1"/>
    <col min="14083" max="14083" width="29.296875" style="2" customWidth="1"/>
    <col min="14084" max="14084" width="10.296875" style="2" customWidth="1"/>
    <col min="14085" max="14085" width="9.296875" style="2" customWidth="1"/>
    <col min="14086" max="14086" width="11.69921875" style="2" customWidth="1"/>
    <col min="14087" max="14087" width="9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4.296875" style="2" customWidth="1"/>
    <col min="14339" max="14339" width="29.296875" style="2" customWidth="1"/>
    <col min="14340" max="14340" width="10.296875" style="2" customWidth="1"/>
    <col min="14341" max="14341" width="9.296875" style="2" customWidth="1"/>
    <col min="14342" max="14342" width="11.69921875" style="2" customWidth="1"/>
    <col min="14343" max="14343" width="9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4.296875" style="2" customWidth="1"/>
    <col min="14595" max="14595" width="29.296875" style="2" customWidth="1"/>
    <col min="14596" max="14596" width="10.296875" style="2" customWidth="1"/>
    <col min="14597" max="14597" width="9.296875" style="2" customWidth="1"/>
    <col min="14598" max="14598" width="11.69921875" style="2" customWidth="1"/>
    <col min="14599" max="14599" width="9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4.296875" style="2" customWidth="1"/>
    <col min="14851" max="14851" width="29.296875" style="2" customWidth="1"/>
    <col min="14852" max="14852" width="10.296875" style="2" customWidth="1"/>
    <col min="14853" max="14853" width="9.296875" style="2" customWidth="1"/>
    <col min="14854" max="14854" width="11.69921875" style="2" customWidth="1"/>
    <col min="14855" max="14855" width="9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4.296875" style="2" customWidth="1"/>
    <col min="15107" max="15107" width="29.296875" style="2" customWidth="1"/>
    <col min="15108" max="15108" width="10.296875" style="2" customWidth="1"/>
    <col min="15109" max="15109" width="9.296875" style="2" customWidth="1"/>
    <col min="15110" max="15110" width="11.69921875" style="2" customWidth="1"/>
    <col min="15111" max="15111" width="9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4.296875" style="2" customWidth="1"/>
    <col min="15363" max="15363" width="29.296875" style="2" customWidth="1"/>
    <col min="15364" max="15364" width="10.296875" style="2" customWidth="1"/>
    <col min="15365" max="15365" width="9.296875" style="2" customWidth="1"/>
    <col min="15366" max="15366" width="11.69921875" style="2" customWidth="1"/>
    <col min="15367" max="15367" width="9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4.296875" style="2" customWidth="1"/>
    <col min="15619" max="15619" width="29.296875" style="2" customWidth="1"/>
    <col min="15620" max="15620" width="10.296875" style="2" customWidth="1"/>
    <col min="15621" max="15621" width="9.296875" style="2" customWidth="1"/>
    <col min="15622" max="15622" width="11.69921875" style="2" customWidth="1"/>
    <col min="15623" max="15623" width="9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4.296875" style="2" customWidth="1"/>
    <col min="15875" max="15875" width="29.296875" style="2" customWidth="1"/>
    <col min="15876" max="15876" width="10.296875" style="2" customWidth="1"/>
    <col min="15877" max="15877" width="9.296875" style="2" customWidth="1"/>
    <col min="15878" max="15878" width="11.69921875" style="2" customWidth="1"/>
    <col min="15879" max="15879" width="9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4.296875" style="2" customWidth="1"/>
    <col min="16131" max="16131" width="29.296875" style="2" customWidth="1"/>
    <col min="16132" max="16132" width="10.296875" style="2" customWidth="1"/>
    <col min="16133" max="16133" width="9.296875" style="2" customWidth="1"/>
    <col min="16134" max="16134" width="11.69921875" style="2" customWidth="1"/>
    <col min="16135" max="16135" width="9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42767</v>
      </c>
    </row>
    <row r="3" spans="2:9" ht="11.95" customHeight="1" x14ac:dyDescent="0.25">
      <c r="C3" s="3"/>
      <c r="G3" s="51" t="s">
        <v>0</v>
      </c>
    </row>
    <row r="4" spans="2:9" ht="15" customHeight="1" x14ac:dyDescent="0.25">
      <c r="B4" s="52" t="s">
        <v>1</v>
      </c>
      <c r="D4" s="8" t="s">
        <v>201</v>
      </c>
      <c r="E4" s="8" t="s">
        <v>202</v>
      </c>
      <c r="F4" s="8" t="s">
        <v>203</v>
      </c>
      <c r="G4" s="51" t="s">
        <v>2</v>
      </c>
    </row>
    <row r="5" spans="2:9" ht="11.95" customHeight="1" x14ac:dyDescent="0.25">
      <c r="B5" s="53" t="s">
        <v>14</v>
      </c>
      <c r="C5" s="2" t="s">
        <v>97</v>
      </c>
      <c r="D5" s="10">
        <v>17.899999999999999</v>
      </c>
      <c r="E5" s="10">
        <v>3.58</v>
      </c>
      <c r="F5" s="10">
        <v>21.48</v>
      </c>
      <c r="G5" s="5">
        <v>203094</v>
      </c>
    </row>
    <row r="6" spans="2:9" ht="11.95" customHeight="1" x14ac:dyDescent="0.25">
      <c r="B6" s="53" t="s">
        <v>98</v>
      </c>
      <c r="C6" s="2" t="s">
        <v>329</v>
      </c>
      <c r="D6" s="10">
        <v>813.58</v>
      </c>
      <c r="E6" s="10">
        <v>162.71</v>
      </c>
      <c r="F6" s="10">
        <v>976.29</v>
      </c>
      <c r="G6" s="5">
        <v>203092</v>
      </c>
    </row>
    <row r="7" spans="2:9" ht="11.95" customHeight="1" x14ac:dyDescent="0.25">
      <c r="B7" s="53" t="s">
        <v>6</v>
      </c>
      <c r="C7" s="2" t="s">
        <v>330</v>
      </c>
      <c r="D7" s="11">
        <v>54.76</v>
      </c>
      <c r="E7" s="11">
        <v>10.95</v>
      </c>
      <c r="F7" s="11">
        <v>65.709999999999994</v>
      </c>
      <c r="G7" s="5" t="s">
        <v>5</v>
      </c>
      <c r="H7" s="12"/>
    </row>
    <row r="8" spans="2:9" ht="11.95" customHeight="1" x14ac:dyDescent="0.25">
      <c r="B8" s="53" t="s">
        <v>331</v>
      </c>
      <c r="C8" s="2" t="s">
        <v>332</v>
      </c>
      <c r="D8" s="11">
        <v>919.96</v>
      </c>
      <c r="E8" s="11">
        <v>183.99</v>
      </c>
      <c r="F8" s="11">
        <v>1103.95</v>
      </c>
      <c r="G8" s="5">
        <v>203095</v>
      </c>
      <c r="H8" s="12"/>
    </row>
    <row r="9" spans="2:9" ht="11.95" customHeight="1" x14ac:dyDescent="0.25">
      <c r="B9" s="53" t="s">
        <v>333</v>
      </c>
      <c r="C9" s="2" t="s">
        <v>334</v>
      </c>
      <c r="D9" s="11">
        <v>75</v>
      </c>
      <c r="E9" s="11">
        <v>15</v>
      </c>
      <c r="F9" s="11">
        <v>90</v>
      </c>
      <c r="G9" s="5" t="s">
        <v>52</v>
      </c>
      <c r="H9" s="12"/>
    </row>
    <row r="10" spans="2:9" ht="11.95" customHeight="1" x14ac:dyDescent="0.25">
      <c r="B10" s="53" t="s">
        <v>8</v>
      </c>
      <c r="C10" s="2" t="s">
        <v>335</v>
      </c>
      <c r="D10" s="11">
        <v>15</v>
      </c>
      <c r="E10" s="11">
        <v>3</v>
      </c>
      <c r="F10" s="11">
        <v>18</v>
      </c>
      <c r="G10" s="5" t="s">
        <v>5</v>
      </c>
      <c r="H10" s="12"/>
    </row>
    <row r="11" spans="2:9" ht="12.85" customHeight="1" x14ac:dyDescent="0.25">
      <c r="D11" s="13">
        <f>SUM(D5:D10)</f>
        <v>1896.2</v>
      </c>
      <c r="E11" s="13">
        <f>SUM(E5:E10)</f>
        <v>379.23</v>
      </c>
      <c r="F11" s="13">
        <f>SUM(F5:F10)</f>
        <v>2275.4300000000003</v>
      </c>
      <c r="I11" s="2" t="s">
        <v>10</v>
      </c>
    </row>
    <row r="12" spans="2:9" x14ac:dyDescent="0.25">
      <c r="B12" s="52" t="s">
        <v>11</v>
      </c>
      <c r="D12" s="14"/>
      <c r="E12" s="14"/>
      <c r="F12" s="14"/>
    </row>
    <row r="13" spans="2:9" x14ac:dyDescent="0.25">
      <c r="B13" s="53" t="s">
        <v>12</v>
      </c>
      <c r="C13" s="2" t="s">
        <v>13</v>
      </c>
      <c r="D13" s="15">
        <v>9.0500000000000007</v>
      </c>
      <c r="E13" s="15"/>
      <c r="F13" s="15">
        <v>9.0500000000000007</v>
      </c>
      <c r="G13" s="5" t="s">
        <v>5</v>
      </c>
    </row>
    <row r="14" spans="2:9" x14ac:dyDescent="0.25">
      <c r="B14" s="53" t="s">
        <v>14</v>
      </c>
      <c r="C14" s="2" t="s">
        <v>15</v>
      </c>
      <c r="D14" s="15">
        <v>32.14</v>
      </c>
      <c r="E14" s="15">
        <v>6.43</v>
      </c>
      <c r="F14" s="15">
        <v>38.57</v>
      </c>
      <c r="G14" s="5">
        <v>203094</v>
      </c>
    </row>
    <row r="15" spans="2:9" x14ac:dyDescent="0.25">
      <c r="B15" s="53" t="s">
        <v>80</v>
      </c>
      <c r="C15" s="2" t="s">
        <v>81</v>
      </c>
      <c r="D15" s="15">
        <v>174</v>
      </c>
      <c r="E15" s="15"/>
      <c r="F15" s="15">
        <v>174</v>
      </c>
      <c r="G15" s="5" t="s">
        <v>52</v>
      </c>
    </row>
    <row r="16" spans="2:9" x14ac:dyDescent="0.25">
      <c r="B16" s="53" t="s">
        <v>27</v>
      </c>
      <c r="C16" s="2" t="s">
        <v>28</v>
      </c>
      <c r="D16" s="15">
        <v>45.84</v>
      </c>
      <c r="E16" s="15"/>
      <c r="F16" s="15">
        <v>45.84</v>
      </c>
      <c r="G16" s="5">
        <v>203096</v>
      </c>
    </row>
    <row r="17" spans="2:8" x14ac:dyDescent="0.25">
      <c r="B17" s="53" t="s">
        <v>23</v>
      </c>
      <c r="C17" s="2" t="s">
        <v>391</v>
      </c>
      <c r="D17" s="15">
        <v>99.46</v>
      </c>
      <c r="E17" s="15">
        <v>8.89</v>
      </c>
      <c r="F17" s="15">
        <v>108.35</v>
      </c>
      <c r="G17" s="5">
        <v>203097</v>
      </c>
    </row>
    <row r="18" spans="2:8" x14ac:dyDescent="0.25">
      <c r="B18" s="53" t="s">
        <v>23</v>
      </c>
      <c r="C18" s="2" t="s">
        <v>391</v>
      </c>
      <c r="D18" s="15">
        <v>47.47</v>
      </c>
      <c r="E18" s="15">
        <v>8.99</v>
      </c>
      <c r="F18" s="15">
        <v>56.46</v>
      </c>
      <c r="G18" s="5">
        <v>203097</v>
      </c>
    </row>
    <row r="19" spans="2:8" x14ac:dyDescent="0.25">
      <c r="B19" s="53" t="s">
        <v>16</v>
      </c>
      <c r="C19" s="2" t="s">
        <v>17</v>
      </c>
      <c r="D19" s="15">
        <v>13.38</v>
      </c>
      <c r="E19" s="15">
        <v>2.68</v>
      </c>
      <c r="F19" s="15">
        <v>16.059999999999999</v>
      </c>
      <c r="G19" s="5">
        <v>203098</v>
      </c>
      <c r="H19" s="12"/>
    </row>
    <row r="20" spans="2:8" x14ac:dyDescent="0.25">
      <c r="B20" s="2" t="s">
        <v>18</v>
      </c>
      <c r="C20" s="2" t="s">
        <v>19</v>
      </c>
      <c r="D20" s="16">
        <v>81.95</v>
      </c>
      <c r="E20" s="16">
        <v>16.38</v>
      </c>
      <c r="F20" s="16">
        <v>98.33</v>
      </c>
      <c r="G20" s="17" t="s">
        <v>5</v>
      </c>
    </row>
    <row r="21" spans="2:8" x14ac:dyDescent="0.25">
      <c r="B21" s="53" t="s">
        <v>21</v>
      </c>
      <c r="C21" s="2" t="s">
        <v>22</v>
      </c>
      <c r="D21" s="15">
        <v>228.8</v>
      </c>
      <c r="E21" s="15">
        <v>45.76</v>
      </c>
      <c r="F21" s="15">
        <v>274.56</v>
      </c>
      <c r="G21" s="17" t="s">
        <v>5</v>
      </c>
    </row>
    <row r="22" spans="2:8" x14ac:dyDescent="0.25">
      <c r="B22" s="2" t="s">
        <v>8</v>
      </c>
      <c r="C22" s="2" t="s">
        <v>336</v>
      </c>
      <c r="D22" s="15">
        <v>77.66</v>
      </c>
      <c r="E22" s="15">
        <v>15.53</v>
      </c>
      <c r="F22" s="15">
        <v>93.19</v>
      </c>
      <c r="G22" s="17" t="s">
        <v>5</v>
      </c>
      <c r="H22" s="12"/>
    </row>
    <row r="23" spans="2:8" x14ac:dyDescent="0.25">
      <c r="B23" s="53" t="s">
        <v>289</v>
      </c>
      <c r="C23" s="2" t="s">
        <v>337</v>
      </c>
      <c r="D23" s="15">
        <v>39.950000000000003</v>
      </c>
      <c r="E23" s="15">
        <v>7.99</v>
      </c>
      <c r="F23" s="15">
        <v>47.94</v>
      </c>
      <c r="G23" s="17" t="s">
        <v>52</v>
      </c>
      <c r="H23" s="12"/>
    </row>
    <row r="24" spans="2:8" x14ac:dyDescent="0.25">
      <c r="D24" s="13">
        <f>SUM(D13:D23)</f>
        <v>849.69999999999993</v>
      </c>
      <c r="E24" s="13">
        <f>SUM(E13:E23)</f>
        <v>112.64999999999999</v>
      </c>
      <c r="F24" s="13">
        <f>SUM(F13:F23)</f>
        <v>962.35000000000014</v>
      </c>
    </row>
    <row r="25" spans="2:8" x14ac:dyDescent="0.25">
      <c r="B25" s="52" t="s">
        <v>26</v>
      </c>
      <c r="D25" s="14"/>
      <c r="E25" s="14"/>
      <c r="F25" s="14"/>
    </row>
    <row r="26" spans="2:8" x14ac:dyDescent="0.25">
      <c r="B26" s="53" t="s">
        <v>27</v>
      </c>
      <c r="C26" s="2" t="s">
        <v>28</v>
      </c>
      <c r="D26" s="14">
        <v>15.21</v>
      </c>
      <c r="E26" s="14"/>
      <c r="F26" s="14">
        <v>15.21</v>
      </c>
      <c r="G26" s="5">
        <v>203099</v>
      </c>
    </row>
    <row r="27" spans="2:8" x14ac:dyDescent="0.25">
      <c r="B27" s="53" t="s">
        <v>6</v>
      </c>
      <c r="C27" s="2" t="s">
        <v>330</v>
      </c>
      <c r="D27" s="15">
        <v>65.010000000000005</v>
      </c>
      <c r="E27" s="15">
        <v>13</v>
      </c>
      <c r="F27" s="15">
        <v>78.010000000000005</v>
      </c>
      <c r="G27" s="5" t="s">
        <v>5</v>
      </c>
      <c r="H27" s="12"/>
    </row>
    <row r="28" spans="2:8" x14ac:dyDescent="0.25">
      <c r="B28" s="53" t="s">
        <v>14</v>
      </c>
      <c r="C28" s="2" t="s">
        <v>338</v>
      </c>
      <c r="D28" s="15">
        <v>50.08</v>
      </c>
      <c r="E28" s="15">
        <v>10.02</v>
      </c>
      <c r="F28" s="15">
        <v>60.1</v>
      </c>
      <c r="G28" s="5">
        <v>203094</v>
      </c>
      <c r="H28" s="12"/>
    </row>
    <row r="29" spans="2:8" x14ac:dyDescent="0.25">
      <c r="B29" s="53" t="s">
        <v>339</v>
      </c>
      <c r="C29" s="2" t="s">
        <v>340</v>
      </c>
      <c r="D29" s="15">
        <v>172.29</v>
      </c>
      <c r="E29" s="15">
        <v>34.46</v>
      </c>
      <c r="F29" s="15">
        <v>206.75</v>
      </c>
      <c r="G29" s="5" t="s">
        <v>52</v>
      </c>
      <c r="H29" s="12"/>
    </row>
    <row r="30" spans="2:8" x14ac:dyDescent="0.25">
      <c r="B30" s="53" t="s">
        <v>341</v>
      </c>
      <c r="C30" s="2" t="s">
        <v>342</v>
      </c>
      <c r="D30" s="15">
        <v>99.83</v>
      </c>
      <c r="E30" s="15">
        <v>19.97</v>
      </c>
      <c r="F30" s="15">
        <v>119.8</v>
      </c>
      <c r="G30" s="5" t="s">
        <v>52</v>
      </c>
      <c r="H30" s="12"/>
    </row>
    <row r="31" spans="2:8" x14ac:dyDescent="0.25">
      <c r="B31" s="53" t="s">
        <v>343</v>
      </c>
      <c r="C31" s="2" t="s">
        <v>344</v>
      </c>
      <c r="D31" s="15">
        <v>65</v>
      </c>
      <c r="E31" s="15"/>
      <c r="F31" s="15">
        <v>65</v>
      </c>
      <c r="G31" s="5">
        <v>203100</v>
      </c>
      <c r="H31" s="12"/>
    </row>
    <row r="32" spans="2:8" x14ac:dyDescent="0.25">
      <c r="B32" s="53" t="s">
        <v>34</v>
      </c>
      <c r="C32" s="2" t="s">
        <v>35</v>
      </c>
      <c r="D32" s="15">
        <v>75.72</v>
      </c>
      <c r="E32" s="15">
        <v>15.14</v>
      </c>
      <c r="F32" s="15">
        <v>90.86</v>
      </c>
      <c r="G32" s="5" t="s">
        <v>5</v>
      </c>
      <c r="H32" s="12"/>
    </row>
    <row r="33" spans="1:8" x14ac:dyDescent="0.25">
      <c r="B33" s="53" t="s">
        <v>34</v>
      </c>
      <c r="C33" s="2" t="s">
        <v>36</v>
      </c>
      <c r="D33" s="16">
        <v>42.6</v>
      </c>
      <c r="E33" s="16">
        <v>8.52</v>
      </c>
      <c r="F33" s="16">
        <v>51.12</v>
      </c>
      <c r="G33" s="5" t="s">
        <v>5</v>
      </c>
      <c r="H33" s="12"/>
    </row>
    <row r="34" spans="1:8" x14ac:dyDescent="0.25">
      <c r="B34" s="53" t="s">
        <v>32</v>
      </c>
      <c r="C34" s="2" t="s">
        <v>218</v>
      </c>
      <c r="D34" s="16">
        <v>75.47</v>
      </c>
      <c r="E34" s="16">
        <v>15.09</v>
      </c>
      <c r="F34" s="16">
        <v>90.56</v>
      </c>
      <c r="G34" s="5">
        <v>203101</v>
      </c>
      <c r="H34" s="12"/>
    </row>
    <row r="35" spans="1:8" x14ac:dyDescent="0.25">
      <c r="B35" s="53" t="s">
        <v>345</v>
      </c>
      <c r="C35" s="2" t="s">
        <v>346</v>
      </c>
      <c r="D35" s="16">
        <v>249.13</v>
      </c>
      <c r="E35" s="16">
        <v>49.83</v>
      </c>
      <c r="F35" s="16">
        <v>298.95999999999998</v>
      </c>
      <c r="G35" s="5" t="s">
        <v>52</v>
      </c>
      <c r="H35" s="12"/>
    </row>
    <row r="36" spans="1:8" x14ac:dyDescent="0.25">
      <c r="B36" s="53" t="s">
        <v>347</v>
      </c>
      <c r="C36" s="2" t="s">
        <v>348</v>
      </c>
      <c r="D36" s="16">
        <v>112.73</v>
      </c>
      <c r="E36" s="16">
        <v>22.55</v>
      </c>
      <c r="F36" s="16">
        <v>135.28</v>
      </c>
      <c r="G36" s="5">
        <v>203102</v>
      </c>
      <c r="H36" s="12"/>
    </row>
    <row r="37" spans="1:8" x14ac:dyDescent="0.25">
      <c r="B37" s="18" t="s">
        <v>30</v>
      </c>
      <c r="C37" s="2" t="s">
        <v>31</v>
      </c>
      <c r="D37" s="40">
        <v>10</v>
      </c>
      <c r="E37" s="16">
        <v>2</v>
      </c>
      <c r="F37" s="16">
        <v>12</v>
      </c>
      <c r="G37" s="5" t="s">
        <v>5</v>
      </c>
    </row>
    <row r="38" spans="1:8" s="20" customFormat="1" x14ac:dyDescent="0.25">
      <c r="A38" s="19"/>
      <c r="C38" s="21"/>
      <c r="D38" s="13">
        <f>SUM(D26:D37)</f>
        <v>1033.0700000000002</v>
      </c>
      <c r="E38" s="13">
        <f>SUM(E26:E37)</f>
        <v>190.58</v>
      </c>
      <c r="F38" s="13">
        <f>SUM(F26:F37)</f>
        <v>1223.6500000000001</v>
      </c>
      <c r="G38" s="22" t="s">
        <v>10</v>
      </c>
      <c r="H38" s="19"/>
    </row>
    <row r="39" spans="1:8" x14ac:dyDescent="0.25">
      <c r="B39" s="52" t="s">
        <v>39</v>
      </c>
      <c r="D39" s="14"/>
      <c r="E39" s="14"/>
      <c r="F39" s="14"/>
    </row>
    <row r="40" spans="1:8" x14ac:dyDescent="0.25">
      <c r="B40" s="53" t="s">
        <v>263</v>
      </c>
      <c r="C40" s="2" t="s">
        <v>349</v>
      </c>
      <c r="D40" s="11">
        <v>520</v>
      </c>
      <c r="E40" s="11">
        <v>104</v>
      </c>
      <c r="F40" s="11">
        <v>624</v>
      </c>
      <c r="G40" s="5">
        <v>203103</v>
      </c>
      <c r="H40" s="12"/>
    </row>
    <row r="41" spans="1:8" x14ac:dyDescent="0.25">
      <c r="B41" s="53" t="s">
        <v>350</v>
      </c>
      <c r="C41" s="2" t="s">
        <v>351</v>
      </c>
      <c r="D41" s="11">
        <v>475</v>
      </c>
      <c r="E41" s="11">
        <v>95</v>
      </c>
      <c r="F41" s="11">
        <v>570</v>
      </c>
      <c r="G41" s="5">
        <v>203104</v>
      </c>
      <c r="H41" s="12"/>
    </row>
    <row r="42" spans="1:8" x14ac:dyDescent="0.25">
      <c r="B42" s="53" t="s">
        <v>352</v>
      </c>
      <c r="C42" s="2" t="s">
        <v>353</v>
      </c>
      <c r="D42" s="11">
        <v>53.04</v>
      </c>
      <c r="E42" s="11"/>
      <c r="F42" s="11">
        <v>53.04</v>
      </c>
      <c r="G42" s="5" t="s">
        <v>5</v>
      </c>
      <c r="H42" s="12"/>
    </row>
    <row r="43" spans="1:8" x14ac:dyDescent="0.25">
      <c r="B43" s="53" t="s">
        <v>44</v>
      </c>
      <c r="C43" s="2" t="s">
        <v>354</v>
      </c>
      <c r="D43" s="11">
        <v>65.010000000000005</v>
      </c>
      <c r="E43" s="11">
        <v>13</v>
      </c>
      <c r="F43" s="11">
        <v>78.010000000000005</v>
      </c>
      <c r="G43" s="23" t="s">
        <v>5</v>
      </c>
      <c r="H43" s="12"/>
    </row>
    <row r="44" spans="1:8" x14ac:dyDescent="0.25">
      <c r="B44" s="24"/>
      <c r="C44" s="20"/>
      <c r="D44" s="13">
        <f>SUM(D40:D43)</f>
        <v>1113.05</v>
      </c>
      <c r="E44" s="13">
        <f>SUM(E40:E43)</f>
        <v>212</v>
      </c>
      <c r="F44" s="13">
        <f>SUM(F40:F43)</f>
        <v>1325.05</v>
      </c>
    </row>
    <row r="45" spans="1:8" x14ac:dyDescent="0.25">
      <c r="B45" s="52" t="s">
        <v>46</v>
      </c>
      <c r="D45" s="25"/>
      <c r="E45" s="25"/>
      <c r="F45" s="25"/>
    </row>
    <row r="46" spans="1:8" ht="11.95" customHeight="1" x14ac:dyDescent="0.25">
      <c r="B46" s="53"/>
      <c r="D46" s="25"/>
      <c r="E46" s="25"/>
      <c r="F46" s="25"/>
    </row>
    <row r="47" spans="1:8" x14ac:dyDescent="0.25">
      <c r="D47" s="13">
        <f>D46</f>
        <v>0</v>
      </c>
      <c r="E47" s="13">
        <f>E46</f>
        <v>0</v>
      </c>
      <c r="F47" s="13">
        <f>F46</f>
        <v>0</v>
      </c>
    </row>
    <row r="48" spans="1:8" x14ac:dyDescent="0.25">
      <c r="B48" s="52" t="s">
        <v>47</v>
      </c>
      <c r="D48" s="25"/>
      <c r="E48" s="25"/>
      <c r="F48" s="25"/>
    </row>
    <row r="49" spans="2:8" x14ac:dyDescent="0.25">
      <c r="B49" s="53" t="s">
        <v>48</v>
      </c>
      <c r="C49" s="2" t="s">
        <v>49</v>
      </c>
      <c r="D49" s="25">
        <v>25</v>
      </c>
      <c r="E49" s="25">
        <v>5</v>
      </c>
      <c r="F49" s="25">
        <v>30</v>
      </c>
      <c r="G49" s="5">
        <v>203105</v>
      </c>
      <c r="H49" s="12"/>
    </row>
    <row r="50" spans="2:8" x14ac:dyDescent="0.25">
      <c r="D50" s="13">
        <f>SUM(D49:D49)</f>
        <v>25</v>
      </c>
      <c r="E50" s="13">
        <f>SUM(E49:E49)</f>
        <v>5</v>
      </c>
      <c r="F50" s="13">
        <f>SUM(F49:F49)</f>
        <v>30</v>
      </c>
    </row>
    <row r="51" spans="2:8" x14ac:dyDescent="0.25">
      <c r="B51" s="494" t="s">
        <v>53</v>
      </c>
      <c r="C51" s="495"/>
      <c r="D51" s="25"/>
      <c r="E51" s="25"/>
      <c r="F51" s="25"/>
    </row>
    <row r="52" spans="2:8" ht="13.1" customHeight="1" x14ac:dyDescent="0.25">
      <c r="B52" s="53"/>
      <c r="C52" s="53"/>
      <c r="D52" s="25"/>
      <c r="E52" s="25"/>
      <c r="F52" s="25"/>
    </row>
    <row r="53" spans="2:8" x14ac:dyDescent="0.25">
      <c r="D53" s="13">
        <f>SUM(D51:D52)</f>
        <v>0</v>
      </c>
      <c r="E53" s="13">
        <f>SUM(E51:E52)</f>
        <v>0</v>
      </c>
      <c r="F53" s="13">
        <f>SUM(F51:F52)</f>
        <v>0</v>
      </c>
    </row>
    <row r="54" spans="2:8" x14ac:dyDescent="0.25">
      <c r="B54" s="52" t="s">
        <v>54</v>
      </c>
      <c r="D54" s="25"/>
      <c r="E54" s="25"/>
      <c r="F54" s="25"/>
    </row>
    <row r="55" spans="2:8" x14ac:dyDescent="0.25">
      <c r="B55" s="53" t="s">
        <v>48</v>
      </c>
      <c r="C55" s="2" t="s">
        <v>355</v>
      </c>
      <c r="D55" s="25">
        <v>986</v>
      </c>
      <c r="E55" s="25">
        <v>197.2</v>
      </c>
      <c r="F55" s="25">
        <v>1183.2</v>
      </c>
      <c r="G55" s="5">
        <v>203105</v>
      </c>
      <c r="H55" s="12"/>
    </row>
    <row r="56" spans="2:8" x14ac:dyDescent="0.25">
      <c r="D56" s="13">
        <f>SUM(D55:D55)</f>
        <v>986</v>
      </c>
      <c r="E56" s="13">
        <f>SUM(E55:E55)</f>
        <v>197.2</v>
      </c>
      <c r="F56" s="13">
        <f>SUM(F55:F55)</f>
        <v>1183.2</v>
      </c>
    </row>
    <row r="57" spans="2:8" x14ac:dyDescent="0.25">
      <c r="B57" s="52" t="s">
        <v>56</v>
      </c>
      <c r="D57" s="25"/>
      <c r="E57" s="25"/>
      <c r="F57" s="25"/>
    </row>
    <row r="58" spans="2:8" x14ac:dyDescent="0.25">
      <c r="B58" s="53"/>
      <c r="D58" s="14"/>
      <c r="E58" s="14"/>
      <c r="F58" s="14"/>
    </row>
    <row r="59" spans="2:8" x14ac:dyDescent="0.25">
      <c r="B59" s="53"/>
      <c r="C59" s="21"/>
      <c r="D59" s="13">
        <f>SUM(D58:D58)</f>
        <v>0</v>
      </c>
      <c r="E59" s="13">
        <f>SUM(E58:E58)</f>
        <v>0</v>
      </c>
      <c r="F59" s="13">
        <f>SUM(F58:F58)</f>
        <v>0</v>
      </c>
    </row>
    <row r="60" spans="2:8" x14ac:dyDescent="0.25">
      <c r="B60" s="52" t="s">
        <v>57</v>
      </c>
      <c r="D60" s="25"/>
      <c r="E60" s="25"/>
      <c r="F60" s="25"/>
    </row>
    <row r="61" spans="2:8" ht="13.55" customHeight="1" x14ac:dyDescent="0.25">
      <c r="B61" s="53" t="s">
        <v>352</v>
      </c>
      <c r="C61" s="2" t="s">
        <v>353</v>
      </c>
      <c r="D61" s="25">
        <v>464.68</v>
      </c>
      <c r="E61" s="25">
        <v>92.94</v>
      </c>
      <c r="F61" s="25">
        <v>557.62</v>
      </c>
      <c r="G61" s="5" t="s">
        <v>5</v>
      </c>
    </row>
    <row r="62" spans="2:8" ht="13.55" customHeight="1" x14ac:dyDescent="0.25">
      <c r="B62" s="53" t="s">
        <v>356</v>
      </c>
      <c r="C62" s="2" t="s">
        <v>260</v>
      </c>
      <c r="D62" s="25">
        <v>55</v>
      </c>
      <c r="E62" s="25">
        <v>11</v>
      </c>
      <c r="F62" s="25">
        <v>66</v>
      </c>
      <c r="G62" s="5">
        <v>203106</v>
      </c>
    </row>
    <row r="63" spans="2:8" x14ac:dyDescent="0.25">
      <c r="D63" s="13">
        <f>SUM(D61:D62)</f>
        <v>519.68000000000006</v>
      </c>
      <c r="E63" s="13">
        <f>SUM(E61:E62)</f>
        <v>103.94</v>
      </c>
      <c r="F63" s="13">
        <f>SUM(F61:F62)</f>
        <v>623.62</v>
      </c>
    </row>
    <row r="64" spans="2:8" x14ac:dyDescent="0.25">
      <c r="B64" s="52" t="s">
        <v>60</v>
      </c>
      <c r="C64" s="53"/>
      <c r="D64" s="14"/>
      <c r="E64" s="14"/>
      <c r="F64" s="14"/>
    </row>
    <row r="65" spans="2:12" x14ac:dyDescent="0.25">
      <c r="B65" s="53" t="s">
        <v>98</v>
      </c>
      <c r="C65" s="53" t="s">
        <v>329</v>
      </c>
      <c r="D65" s="14">
        <v>203.39</v>
      </c>
      <c r="E65" s="14">
        <v>40.68</v>
      </c>
      <c r="F65" s="14">
        <v>244.07</v>
      </c>
      <c r="G65" s="5">
        <v>203092</v>
      </c>
    </row>
    <row r="66" spans="2:12" x14ac:dyDescent="0.25">
      <c r="B66" s="53" t="s">
        <v>6</v>
      </c>
      <c r="C66" s="2" t="s">
        <v>330</v>
      </c>
      <c r="D66" s="11">
        <v>54.76</v>
      </c>
      <c r="E66" s="11">
        <v>10.95</v>
      </c>
      <c r="F66" s="11">
        <v>65.709999999999994</v>
      </c>
      <c r="G66" s="5" t="s">
        <v>5</v>
      </c>
      <c r="H66" s="12"/>
      <c r="J66" s="26"/>
      <c r="K66" s="26"/>
      <c r="L66" s="26"/>
    </row>
    <row r="67" spans="2:12" x14ac:dyDescent="0.25">
      <c r="B67" s="53" t="s">
        <v>14</v>
      </c>
      <c r="C67" s="53" t="s">
        <v>97</v>
      </c>
      <c r="D67" s="11">
        <v>33.24</v>
      </c>
      <c r="E67" s="11">
        <v>6.65</v>
      </c>
      <c r="F67" s="11">
        <v>39.89</v>
      </c>
      <c r="G67" s="5">
        <v>203094</v>
      </c>
      <c r="H67" s="12"/>
      <c r="J67" s="26"/>
      <c r="K67" s="26"/>
      <c r="L67" s="26"/>
    </row>
    <row r="68" spans="2:12" x14ac:dyDescent="0.25">
      <c r="B68" s="53" t="s">
        <v>61</v>
      </c>
      <c r="C68" s="2" t="s">
        <v>357</v>
      </c>
      <c r="D68" s="11">
        <v>410</v>
      </c>
      <c r="E68" s="11">
        <v>82</v>
      </c>
      <c r="F68" s="11">
        <v>492</v>
      </c>
      <c r="G68" s="5">
        <v>203103</v>
      </c>
      <c r="H68" s="12"/>
      <c r="J68" s="26"/>
      <c r="K68" s="26"/>
      <c r="L68" s="26"/>
    </row>
    <row r="69" spans="2:12" x14ac:dyDescent="0.25">
      <c r="D69" s="13">
        <f>SUM(D65:D68)</f>
        <v>701.39</v>
      </c>
      <c r="E69" s="13">
        <f>SUM(E65:E68)</f>
        <v>140.28</v>
      </c>
      <c r="F69" s="13">
        <f>SUM(F65:F68)</f>
        <v>841.67</v>
      </c>
    </row>
    <row r="70" spans="2:12" x14ac:dyDescent="0.25">
      <c r="B70" s="52" t="s">
        <v>63</v>
      </c>
      <c r="D70" s="14"/>
      <c r="E70" s="14"/>
      <c r="F70" s="14"/>
    </row>
    <row r="71" spans="2:12" x14ac:dyDescent="0.25">
      <c r="B71" s="53" t="s">
        <v>21</v>
      </c>
      <c r="C71" s="2" t="s">
        <v>22</v>
      </c>
      <c r="D71" s="11">
        <v>28.6</v>
      </c>
      <c r="E71" s="11">
        <v>5.72</v>
      </c>
      <c r="F71" s="11">
        <v>34.32</v>
      </c>
      <c r="G71" s="5" t="s">
        <v>5</v>
      </c>
      <c r="H71" s="12"/>
    </row>
    <row r="72" spans="2:12" x14ac:dyDescent="0.25">
      <c r="B72" s="53" t="s">
        <v>8</v>
      </c>
      <c r="C72" s="2" t="s">
        <v>358</v>
      </c>
      <c r="D72" s="11">
        <v>16.64</v>
      </c>
      <c r="E72" s="11">
        <v>3.33</v>
      </c>
      <c r="F72" s="11">
        <v>19.97</v>
      </c>
      <c r="G72" s="5" t="s">
        <v>5</v>
      </c>
      <c r="H72" s="12"/>
    </row>
    <row r="73" spans="2:12" x14ac:dyDescent="0.25">
      <c r="B73" s="53" t="s">
        <v>48</v>
      </c>
      <c r="C73" s="2" t="s">
        <v>359</v>
      </c>
      <c r="D73" s="11">
        <v>350</v>
      </c>
      <c r="E73" s="11">
        <v>70</v>
      </c>
      <c r="F73" s="11">
        <v>420</v>
      </c>
      <c r="G73" s="5">
        <v>203105</v>
      </c>
      <c r="H73" s="12"/>
    </row>
    <row r="74" spans="2:12" x14ac:dyDescent="0.25">
      <c r="B74" s="24"/>
      <c r="C74" s="20"/>
      <c r="D74" s="13">
        <f>SUM(D71:D73)</f>
        <v>395.24</v>
      </c>
      <c r="E74" s="13">
        <f>SUM(E71:E73)</f>
        <v>79.05</v>
      </c>
      <c r="F74" s="13">
        <f>SUM(F71:F73)</f>
        <v>474.29</v>
      </c>
    </row>
    <row r="75" spans="2:12" x14ac:dyDescent="0.25">
      <c r="B75" s="27" t="s">
        <v>66</v>
      </c>
      <c r="C75" s="20"/>
      <c r="D75" s="25"/>
      <c r="E75" s="25"/>
      <c r="F75" s="25"/>
    </row>
    <row r="76" spans="2:12" x14ac:dyDescent="0.25">
      <c r="B76" s="24" t="s">
        <v>270</v>
      </c>
      <c r="C76" s="28" t="s">
        <v>273</v>
      </c>
      <c r="D76" s="25">
        <v>313.33</v>
      </c>
      <c r="E76" s="25">
        <v>62.67</v>
      </c>
      <c r="F76" s="25">
        <v>376</v>
      </c>
      <c r="G76" s="5">
        <v>203107</v>
      </c>
    </row>
    <row r="77" spans="2:12" x14ac:dyDescent="0.25">
      <c r="B77" s="24"/>
      <c r="C77" s="20"/>
      <c r="D77" s="13">
        <f>SUM(D76:D76)</f>
        <v>313.33</v>
      </c>
      <c r="E77" s="13">
        <f>SUM(E76:E76)</f>
        <v>62.67</v>
      </c>
      <c r="F77" s="13">
        <f>SUM(F76:F76)</f>
        <v>376</v>
      </c>
    </row>
    <row r="78" spans="2:12" x14ac:dyDescent="0.25">
      <c r="B78" s="29" t="s">
        <v>69</v>
      </c>
      <c r="C78" s="20"/>
      <c r="D78" s="25"/>
      <c r="E78" s="25"/>
      <c r="F78" s="25"/>
    </row>
    <row r="79" spans="2:12" x14ac:dyDescent="0.25">
      <c r="B79" s="24"/>
      <c r="C79" s="28"/>
      <c r="D79" s="25"/>
      <c r="E79" s="25"/>
      <c r="F79" s="25"/>
    </row>
    <row r="80" spans="2:12" x14ac:dyDescent="0.25">
      <c r="B80" s="24"/>
      <c r="C80" s="20"/>
      <c r="D80" s="13">
        <f>SUM(D79:D79)</f>
        <v>0</v>
      </c>
      <c r="E80" s="13">
        <f>SUM(E79:E79)</f>
        <v>0</v>
      </c>
      <c r="F80" s="13">
        <f>SUM(F79:F79)</f>
        <v>0</v>
      </c>
    </row>
    <row r="81" spans="2:8" x14ac:dyDescent="0.25">
      <c r="B81" s="52" t="s">
        <v>72</v>
      </c>
      <c r="C81" s="21"/>
      <c r="D81" s="14"/>
      <c r="E81" s="14"/>
      <c r="F81" s="14"/>
    </row>
    <row r="82" spans="2:8" x14ac:dyDescent="0.25">
      <c r="B82" s="53" t="s">
        <v>360</v>
      </c>
      <c r="C82" s="53" t="s">
        <v>361</v>
      </c>
      <c r="D82" s="26">
        <v>42.29</v>
      </c>
      <c r="E82" s="26">
        <v>2.11</v>
      </c>
      <c r="F82" s="26">
        <v>44.4</v>
      </c>
      <c r="G82" s="5">
        <v>203093</v>
      </c>
    </row>
    <row r="83" spans="2:8" x14ac:dyDescent="0.25">
      <c r="B83" s="53"/>
      <c r="D83" s="13">
        <f>SUM(D82:D82)</f>
        <v>42.29</v>
      </c>
      <c r="E83" s="13">
        <f>SUM(E82:E82)</f>
        <v>2.11</v>
      </c>
      <c r="F83" s="13">
        <f>SUM(F82:F82)</f>
        <v>44.4</v>
      </c>
    </row>
    <row r="84" spans="2:8" ht="13.1" customHeight="1" x14ac:dyDescent="0.25">
      <c r="B84" s="30" t="s">
        <v>274</v>
      </c>
      <c r="C84" s="30"/>
      <c r="D84" s="14"/>
      <c r="E84" s="14"/>
      <c r="F84" s="14"/>
    </row>
    <row r="85" spans="2:8" ht="13.1" customHeight="1" x14ac:dyDescent="0.25">
      <c r="B85" s="53" t="s">
        <v>8</v>
      </c>
      <c r="C85" s="2" t="s">
        <v>362</v>
      </c>
      <c r="D85" s="11">
        <v>16.64</v>
      </c>
      <c r="E85" s="11">
        <v>3.33</v>
      </c>
      <c r="F85" s="11">
        <v>19.97</v>
      </c>
      <c r="G85" s="5" t="s">
        <v>5</v>
      </c>
      <c r="H85" s="12"/>
    </row>
    <row r="86" spans="2:8" ht="13.1" customHeight="1" x14ac:dyDescent="0.25">
      <c r="B86" s="53" t="s">
        <v>21</v>
      </c>
      <c r="C86" s="2" t="s">
        <v>22</v>
      </c>
      <c r="D86" s="11">
        <v>28.6</v>
      </c>
      <c r="E86" s="11">
        <v>5.72</v>
      </c>
      <c r="F86" s="11">
        <v>34.32</v>
      </c>
      <c r="G86" s="5" t="s">
        <v>5</v>
      </c>
      <c r="H86" s="12"/>
    </row>
    <row r="87" spans="2:8" x14ac:dyDescent="0.25">
      <c r="D87" s="13">
        <f>SUM(D85:D86)</f>
        <v>45.24</v>
      </c>
      <c r="E87" s="13">
        <f>SUM(E85:E86)</f>
        <v>9.0500000000000007</v>
      </c>
      <c r="F87" s="13">
        <f>SUM(F85:F86)</f>
        <v>54.29</v>
      </c>
    </row>
    <row r="88" spans="2:8" x14ac:dyDescent="0.25">
      <c r="D88" s="25"/>
      <c r="E88" s="25"/>
      <c r="F88" s="25"/>
    </row>
    <row r="89" spans="2:8" x14ac:dyDescent="0.25">
      <c r="B89" s="52" t="s">
        <v>89</v>
      </c>
      <c r="D89" s="25"/>
      <c r="E89" s="25"/>
      <c r="F89" s="25"/>
    </row>
    <row r="90" spans="2:8" x14ac:dyDescent="0.25">
      <c r="B90" s="33" t="s">
        <v>90</v>
      </c>
      <c r="C90" s="34" t="s">
        <v>363</v>
      </c>
      <c r="D90" s="35">
        <v>14696.63</v>
      </c>
      <c r="E90" s="35"/>
      <c r="F90" s="35">
        <v>14696.63</v>
      </c>
      <c r="G90" s="36" t="s">
        <v>92</v>
      </c>
    </row>
    <row r="91" spans="2:8" x14ac:dyDescent="0.25">
      <c r="B91" s="33" t="s">
        <v>93</v>
      </c>
      <c r="C91" s="34" t="s">
        <v>364</v>
      </c>
      <c r="D91" s="35">
        <v>3756.84</v>
      </c>
      <c r="E91" s="35"/>
      <c r="F91" s="35">
        <v>3756.84</v>
      </c>
      <c r="G91" s="5">
        <v>203108</v>
      </c>
    </row>
    <row r="92" spans="2:8" x14ac:dyDescent="0.25">
      <c r="B92" s="33" t="s">
        <v>95</v>
      </c>
      <c r="C92" s="34" t="s">
        <v>365</v>
      </c>
      <c r="D92" s="35">
        <v>3956.53</v>
      </c>
      <c r="E92" s="35"/>
      <c r="F92" s="35">
        <v>3956.53</v>
      </c>
      <c r="G92" s="5">
        <v>203109</v>
      </c>
    </row>
    <row r="93" spans="2:8" x14ac:dyDescent="0.25">
      <c r="D93" s="13">
        <f>SUM(D90:D92)</f>
        <v>22410</v>
      </c>
      <c r="E93" s="13">
        <v>0</v>
      </c>
      <c r="F93" s="13">
        <f>SUM(F90:F92)</f>
        <v>22410</v>
      </c>
    </row>
    <row r="94" spans="2:8" x14ac:dyDescent="0.25">
      <c r="D94" s="25"/>
      <c r="E94" s="25"/>
      <c r="F94" s="25"/>
    </row>
    <row r="95" spans="2:8" x14ac:dyDescent="0.25">
      <c r="C95" s="32" t="s">
        <v>75</v>
      </c>
      <c r="D95" s="13">
        <f>SUM(+D87+D11+D69+D38+D24+D44+D74+D53+D50+D47+D63+D186+D59+D56+D77+D80+D83+D93)</f>
        <v>30330.190000000002</v>
      </c>
      <c r="E95" s="13">
        <f>SUM(+E87+E11+E69+E38+E24+E44+E74+E53+E50+E47+E63+E186+E59+E56+E77+E80+E83+E93)</f>
        <v>1493.76</v>
      </c>
      <c r="F95" s="13">
        <f>SUM(+F87+F11+F69+F38+F24+F44+F74+F53+F50+F47+F63+F186+F59+F56+F77+F80+F83+F93)</f>
        <v>31823.95</v>
      </c>
    </row>
    <row r="96" spans="2:8" x14ac:dyDescent="0.25">
      <c r="B96" s="53"/>
      <c r="D96" s="15"/>
    </row>
    <row r="97" spans="2:6" x14ac:dyDescent="0.25">
      <c r="B97" s="42"/>
      <c r="D97" s="15"/>
    </row>
    <row r="98" spans="2:6" x14ac:dyDescent="0.25">
      <c r="B98" s="42"/>
      <c r="D98" s="15"/>
    </row>
    <row r="99" spans="2:6" x14ac:dyDescent="0.25">
      <c r="B99" s="42"/>
    </row>
    <row r="100" spans="2:6" x14ac:dyDescent="0.25">
      <c r="B100" s="42"/>
      <c r="D100" s="15"/>
    </row>
    <row r="101" spans="2:6" x14ac:dyDescent="0.25">
      <c r="B101" s="56"/>
      <c r="D101" s="14"/>
      <c r="E101" s="17"/>
      <c r="F101" s="43"/>
    </row>
    <row r="102" spans="2:6" x14ac:dyDescent="0.25">
      <c r="B102" s="42"/>
      <c r="C102" s="44"/>
      <c r="D102" s="14"/>
      <c r="E102" s="17"/>
      <c r="F102" s="43"/>
    </row>
    <row r="103" spans="2:6" x14ac:dyDescent="0.25">
      <c r="B103" s="42"/>
      <c r="C103" s="44"/>
      <c r="D103" s="14"/>
      <c r="E103" s="17"/>
      <c r="F103" s="43"/>
    </row>
    <row r="104" spans="2:6" x14ac:dyDescent="0.25">
      <c r="B104" s="42"/>
      <c r="C104" s="44"/>
      <c r="D104" s="14"/>
      <c r="E104" s="17"/>
      <c r="F104" s="43"/>
    </row>
    <row r="105" spans="2:6" x14ac:dyDescent="0.25">
      <c r="B105" s="53"/>
      <c r="C105" s="57"/>
      <c r="D105" s="15"/>
    </row>
    <row r="114" spans="2:2" x14ac:dyDescent="0.25">
      <c r="B114" s="2" t="s">
        <v>366</v>
      </c>
    </row>
  </sheetData>
  <mergeCells count="2">
    <mergeCell ref="B1:G1"/>
    <mergeCell ref="B51:C5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73" workbookViewId="0">
      <selection activeCell="B108" sqref="B108"/>
    </sheetView>
  </sheetViews>
  <sheetFormatPr defaultColWidth="8.8984375" defaultRowHeight="13.85" x14ac:dyDescent="0.25"/>
  <cols>
    <col min="1" max="1" width="35.09765625" style="112" customWidth="1"/>
    <col min="2" max="2" width="40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5.09765625" style="112" customWidth="1"/>
    <col min="258" max="258" width="40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5.09765625" style="112" customWidth="1"/>
    <col min="514" max="514" width="40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5.09765625" style="112" customWidth="1"/>
    <col min="770" max="770" width="40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5.09765625" style="112" customWidth="1"/>
    <col min="1026" max="1026" width="40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5.09765625" style="112" customWidth="1"/>
    <col min="1282" max="1282" width="40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5.09765625" style="112" customWidth="1"/>
    <col min="1538" max="1538" width="40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5.09765625" style="112" customWidth="1"/>
    <col min="1794" max="1794" width="40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5.09765625" style="112" customWidth="1"/>
    <col min="2050" max="2050" width="40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5.09765625" style="112" customWidth="1"/>
    <col min="2306" max="2306" width="40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5.09765625" style="112" customWidth="1"/>
    <col min="2562" max="2562" width="40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5.09765625" style="112" customWidth="1"/>
    <col min="2818" max="2818" width="40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5.09765625" style="112" customWidth="1"/>
    <col min="3074" max="3074" width="40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5.09765625" style="112" customWidth="1"/>
    <col min="3330" max="3330" width="40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5.09765625" style="112" customWidth="1"/>
    <col min="3586" max="3586" width="40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5.09765625" style="112" customWidth="1"/>
    <col min="3842" max="3842" width="40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5.09765625" style="112" customWidth="1"/>
    <col min="4098" max="4098" width="40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5.09765625" style="112" customWidth="1"/>
    <col min="4354" max="4354" width="40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5.09765625" style="112" customWidth="1"/>
    <col min="4610" max="4610" width="40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5.09765625" style="112" customWidth="1"/>
    <col min="4866" max="4866" width="40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5.09765625" style="112" customWidth="1"/>
    <col min="5122" max="5122" width="40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5.09765625" style="112" customWidth="1"/>
    <col min="5378" max="5378" width="40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5.09765625" style="112" customWidth="1"/>
    <col min="5634" max="5634" width="40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5.09765625" style="112" customWidth="1"/>
    <col min="5890" max="5890" width="40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5.09765625" style="112" customWidth="1"/>
    <col min="6146" max="6146" width="40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5.09765625" style="112" customWidth="1"/>
    <col min="6402" max="6402" width="40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5.09765625" style="112" customWidth="1"/>
    <col min="6658" max="6658" width="40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5.09765625" style="112" customWidth="1"/>
    <col min="6914" max="6914" width="40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5.09765625" style="112" customWidth="1"/>
    <col min="7170" max="7170" width="40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5.09765625" style="112" customWidth="1"/>
    <col min="7426" max="7426" width="40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5.09765625" style="112" customWidth="1"/>
    <col min="7682" max="7682" width="40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5.09765625" style="112" customWidth="1"/>
    <col min="7938" max="7938" width="40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5.09765625" style="112" customWidth="1"/>
    <col min="8194" max="8194" width="40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5.09765625" style="112" customWidth="1"/>
    <col min="8450" max="8450" width="40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5.09765625" style="112" customWidth="1"/>
    <col min="8706" max="8706" width="40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5.09765625" style="112" customWidth="1"/>
    <col min="8962" max="8962" width="40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5.09765625" style="112" customWidth="1"/>
    <col min="9218" max="9218" width="40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5.09765625" style="112" customWidth="1"/>
    <col min="9474" max="9474" width="40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5.09765625" style="112" customWidth="1"/>
    <col min="9730" max="9730" width="40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5.09765625" style="112" customWidth="1"/>
    <col min="9986" max="9986" width="40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5.09765625" style="112" customWidth="1"/>
    <col min="10242" max="10242" width="40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5.09765625" style="112" customWidth="1"/>
    <col min="10498" max="10498" width="40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5.09765625" style="112" customWidth="1"/>
    <col min="10754" max="10754" width="40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5.09765625" style="112" customWidth="1"/>
    <col min="11010" max="11010" width="40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5.09765625" style="112" customWidth="1"/>
    <col min="11266" max="11266" width="40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5.09765625" style="112" customWidth="1"/>
    <col min="11522" max="11522" width="40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5.09765625" style="112" customWidth="1"/>
    <col min="11778" max="11778" width="40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5.09765625" style="112" customWidth="1"/>
    <col min="12034" max="12034" width="40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5.09765625" style="112" customWidth="1"/>
    <col min="12290" max="12290" width="40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5.09765625" style="112" customWidth="1"/>
    <col min="12546" max="12546" width="40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5.09765625" style="112" customWidth="1"/>
    <col min="12802" max="12802" width="40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5.09765625" style="112" customWidth="1"/>
    <col min="13058" max="13058" width="40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5.09765625" style="112" customWidth="1"/>
    <col min="13314" max="13314" width="40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5.09765625" style="112" customWidth="1"/>
    <col min="13570" max="13570" width="40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5.09765625" style="112" customWidth="1"/>
    <col min="13826" max="13826" width="40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5.09765625" style="112" customWidth="1"/>
    <col min="14082" max="14082" width="40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5.09765625" style="112" customWidth="1"/>
    <col min="14338" max="14338" width="40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5.09765625" style="112" customWidth="1"/>
    <col min="14594" max="14594" width="40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5.09765625" style="112" customWidth="1"/>
    <col min="14850" max="14850" width="40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5.09765625" style="112" customWidth="1"/>
    <col min="15106" max="15106" width="40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5.09765625" style="112" customWidth="1"/>
    <col min="15362" max="15362" width="40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5.09765625" style="112" customWidth="1"/>
    <col min="15618" max="15618" width="40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5.09765625" style="112" customWidth="1"/>
    <col min="15874" max="15874" width="40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5.09765625" style="112" customWidth="1"/>
    <col min="16130" max="16130" width="40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>
        <v>43891</v>
      </c>
    </row>
    <row r="3" spans="1:8" ht="15.7" customHeight="1" x14ac:dyDescent="0.25">
      <c r="B3" s="113"/>
    </row>
    <row r="4" spans="1:8" ht="15" customHeight="1" x14ac:dyDescent="0.3">
      <c r="A4" s="431" t="s">
        <v>873</v>
      </c>
      <c r="C4" s="117" t="s">
        <v>201</v>
      </c>
      <c r="D4" s="117" t="s">
        <v>202</v>
      </c>
      <c r="E4" s="117" t="s">
        <v>203</v>
      </c>
      <c r="F4" s="430" t="s">
        <v>435</v>
      </c>
    </row>
    <row r="5" spans="1:8" ht="15" customHeight="1" x14ac:dyDescent="0.25">
      <c r="A5" s="432" t="s">
        <v>1936</v>
      </c>
      <c r="B5" s="112" t="s">
        <v>1783</v>
      </c>
      <c r="C5" s="120">
        <v>13.72</v>
      </c>
      <c r="D5" s="120">
        <v>2.74</v>
      </c>
      <c r="E5" s="120">
        <v>16.46</v>
      </c>
      <c r="F5" s="115">
        <v>109099</v>
      </c>
      <c r="G5" s="243" t="s">
        <v>1162</v>
      </c>
    </row>
    <row r="6" spans="1:8" ht="15" customHeight="1" x14ac:dyDescent="0.25">
      <c r="A6" s="112" t="s">
        <v>8</v>
      </c>
      <c r="B6" s="112" t="s">
        <v>2011</v>
      </c>
      <c r="C6" s="120">
        <v>18</v>
      </c>
      <c r="D6" s="120">
        <v>3.6</v>
      </c>
      <c r="E6" s="120">
        <v>21.6</v>
      </c>
      <c r="F6" s="115" t="s">
        <v>5</v>
      </c>
    </row>
    <row r="7" spans="1:8" ht="15" customHeight="1" x14ac:dyDescent="0.25">
      <c r="C7" s="410">
        <f>SUM(C5:C6)</f>
        <v>31.72</v>
      </c>
      <c r="D7" s="410">
        <f>SUM(D5:D6)</f>
        <v>6.34</v>
      </c>
      <c r="E7" s="410">
        <f>SUM(E5:E6)</f>
        <v>38.06</v>
      </c>
      <c r="H7" s="112" t="s">
        <v>10</v>
      </c>
    </row>
    <row r="8" spans="1:8" ht="15" customHeight="1" x14ac:dyDescent="0.25">
      <c r="C8" s="435"/>
      <c r="D8" s="435"/>
      <c r="E8" s="435"/>
    </row>
    <row r="9" spans="1:8" ht="15" customHeight="1" x14ac:dyDescent="0.3">
      <c r="A9" s="431" t="s">
        <v>874</v>
      </c>
      <c r="C9" s="412"/>
      <c r="D9" s="412"/>
      <c r="E9" s="412"/>
    </row>
    <row r="10" spans="1:8" ht="15" customHeight="1" x14ac:dyDescent="0.25">
      <c r="A10" s="432" t="s">
        <v>12</v>
      </c>
      <c r="B10" s="112" t="s">
        <v>13</v>
      </c>
      <c r="C10" s="120">
        <v>7.94</v>
      </c>
      <c r="D10" s="120"/>
      <c r="E10" s="120">
        <v>7.94</v>
      </c>
      <c r="F10" s="115" t="s">
        <v>5</v>
      </c>
    </row>
    <row r="11" spans="1:8" ht="15" customHeight="1" x14ac:dyDescent="0.25">
      <c r="A11" s="432" t="s">
        <v>1058</v>
      </c>
      <c r="B11" s="112" t="s">
        <v>2090</v>
      </c>
      <c r="C11" s="120">
        <v>5013.03</v>
      </c>
      <c r="D11" s="120">
        <v>51.75</v>
      </c>
      <c r="E11" s="120">
        <v>5064.78</v>
      </c>
      <c r="F11" s="115">
        <v>203601</v>
      </c>
      <c r="G11" s="244" t="s">
        <v>1164</v>
      </c>
    </row>
    <row r="12" spans="1:8" ht="15" customHeight="1" x14ac:dyDescent="0.25">
      <c r="A12" s="432" t="s">
        <v>80</v>
      </c>
      <c r="B12" s="112" t="s">
        <v>81</v>
      </c>
      <c r="C12" s="120">
        <v>159.75</v>
      </c>
      <c r="D12" s="120"/>
      <c r="E12" s="120">
        <v>159.75</v>
      </c>
      <c r="F12" s="115" t="s">
        <v>1963</v>
      </c>
    </row>
    <row r="13" spans="1:8" ht="15" customHeight="1" x14ac:dyDescent="0.25">
      <c r="A13" s="432" t="s">
        <v>1936</v>
      </c>
      <c r="B13" s="112" t="s">
        <v>106</v>
      </c>
      <c r="C13" s="120">
        <v>38.29</v>
      </c>
      <c r="D13" s="120">
        <v>7.66</v>
      </c>
      <c r="E13" s="120">
        <v>45.95</v>
      </c>
      <c r="F13" s="115">
        <v>109099</v>
      </c>
      <c r="G13" s="243" t="s">
        <v>1162</v>
      </c>
    </row>
    <row r="14" spans="1:8" ht="15" customHeight="1" x14ac:dyDescent="0.25">
      <c r="A14" s="432" t="s">
        <v>16</v>
      </c>
      <c r="B14" s="112" t="s">
        <v>17</v>
      </c>
      <c r="C14" s="120">
        <v>14.96</v>
      </c>
      <c r="D14" s="120">
        <v>3</v>
      </c>
      <c r="E14" s="120">
        <v>17.96</v>
      </c>
      <c r="F14" s="115">
        <v>109100</v>
      </c>
      <c r="G14" s="243" t="s">
        <v>1162</v>
      </c>
    </row>
    <row r="15" spans="1:8" ht="15" customHeight="1" x14ac:dyDescent="0.25">
      <c r="A15" s="432" t="s">
        <v>1696</v>
      </c>
      <c r="B15" s="112" t="s">
        <v>2091</v>
      </c>
      <c r="C15" s="120">
        <v>490</v>
      </c>
      <c r="D15" s="120">
        <v>98</v>
      </c>
      <c r="E15" s="120">
        <v>588</v>
      </c>
      <c r="F15" s="115">
        <v>109101</v>
      </c>
      <c r="G15" s="243" t="s">
        <v>1162</v>
      </c>
    </row>
    <row r="16" spans="1:8" ht="15" customHeight="1" x14ac:dyDescent="0.25">
      <c r="A16" s="432" t="s">
        <v>18</v>
      </c>
      <c r="B16" s="112" t="s">
        <v>2017</v>
      </c>
      <c r="C16" s="120">
        <v>36.75</v>
      </c>
      <c r="D16" s="120">
        <v>7.35</v>
      </c>
      <c r="E16" s="120">
        <v>44.1</v>
      </c>
      <c r="F16" s="115" t="s">
        <v>5</v>
      </c>
    </row>
    <row r="17" spans="1:7" ht="15" customHeight="1" x14ac:dyDescent="0.25">
      <c r="A17" s="112" t="s">
        <v>18</v>
      </c>
      <c r="B17" s="112" t="s">
        <v>2018</v>
      </c>
      <c r="C17" s="120">
        <v>15.28</v>
      </c>
      <c r="D17" s="120">
        <v>3.05</v>
      </c>
      <c r="E17" s="120">
        <v>18.329999999999998</v>
      </c>
      <c r="F17" s="124" t="s">
        <v>5</v>
      </c>
    </row>
    <row r="18" spans="1:7" ht="15" customHeight="1" x14ac:dyDescent="0.25">
      <c r="A18" s="112" t="s">
        <v>130</v>
      </c>
      <c r="B18" s="112" t="s">
        <v>198</v>
      </c>
      <c r="C18" s="120">
        <v>94.93</v>
      </c>
      <c r="D18" s="120">
        <v>18.989999999999998</v>
      </c>
      <c r="E18" s="120">
        <v>113.92</v>
      </c>
      <c r="F18" s="124">
        <v>109102</v>
      </c>
      <c r="G18" s="243" t="s">
        <v>1162</v>
      </c>
    </row>
    <row r="19" spans="1:7" ht="15" customHeight="1" x14ac:dyDescent="0.25">
      <c r="A19" s="112" t="s">
        <v>27</v>
      </c>
      <c r="B19" s="112" t="s">
        <v>1659</v>
      </c>
      <c r="C19" s="120">
        <v>38.700000000000003</v>
      </c>
      <c r="D19" s="120">
        <v>1.17</v>
      </c>
      <c r="E19" s="120">
        <v>39.869999999999997</v>
      </c>
      <c r="F19" s="124">
        <v>109103</v>
      </c>
      <c r="G19" s="243" t="s">
        <v>1162</v>
      </c>
    </row>
    <row r="20" spans="1:7" ht="15" customHeight="1" x14ac:dyDescent="0.25">
      <c r="A20" s="112" t="s">
        <v>8</v>
      </c>
      <c r="B20" s="112" t="s">
        <v>2021</v>
      </c>
      <c r="C20" s="120">
        <v>61.72</v>
      </c>
      <c r="D20" s="120">
        <v>12.35</v>
      </c>
      <c r="E20" s="120">
        <v>74.069999999999993</v>
      </c>
      <c r="F20" s="115" t="s">
        <v>5</v>
      </c>
    </row>
    <row r="21" spans="1:7" ht="15" customHeight="1" x14ac:dyDescent="0.25">
      <c r="C21" s="410">
        <f>SUM(C10:C20)</f>
        <v>5971.3499999999995</v>
      </c>
      <c r="D21" s="410">
        <f>SUM(D10:D20)</f>
        <v>203.32</v>
      </c>
      <c r="E21" s="410">
        <f>SUM(E10:E20)</f>
        <v>6174.6699999999992</v>
      </c>
    </row>
    <row r="22" spans="1:7" ht="15" customHeight="1" x14ac:dyDescent="0.25">
      <c r="C22" s="435"/>
      <c r="D22" s="435"/>
      <c r="E22" s="435"/>
    </row>
    <row r="23" spans="1:7" ht="15" customHeight="1" x14ac:dyDescent="0.3">
      <c r="A23" s="431" t="s">
        <v>876</v>
      </c>
      <c r="C23" s="412"/>
      <c r="D23" s="412"/>
      <c r="E23" s="412"/>
    </row>
    <row r="24" spans="1:7" ht="15" customHeight="1" x14ac:dyDescent="0.25">
      <c r="A24" s="432" t="s">
        <v>2092</v>
      </c>
      <c r="B24" s="112" t="s">
        <v>2093</v>
      </c>
      <c r="C24" s="412">
        <v>430.99</v>
      </c>
      <c r="D24" s="412">
        <v>86.2</v>
      </c>
      <c r="E24" s="412">
        <v>517.19000000000005</v>
      </c>
      <c r="F24" s="115" t="s">
        <v>1963</v>
      </c>
    </row>
    <row r="25" spans="1:7" ht="15" customHeight="1" x14ac:dyDescent="0.25">
      <c r="A25" s="432" t="s">
        <v>339</v>
      </c>
      <c r="B25" s="112" t="s">
        <v>2094</v>
      </c>
      <c r="C25" s="412">
        <v>127.8</v>
      </c>
      <c r="D25" s="412">
        <v>25.55</v>
      </c>
      <c r="E25" s="412">
        <v>153.35</v>
      </c>
      <c r="F25" s="115" t="s">
        <v>1963</v>
      </c>
    </row>
    <row r="26" spans="1:7" ht="15" customHeight="1" x14ac:dyDescent="0.25">
      <c r="A26" s="432" t="s">
        <v>1776</v>
      </c>
      <c r="B26" s="112" t="s">
        <v>2095</v>
      </c>
      <c r="C26" s="412">
        <v>108.34</v>
      </c>
      <c r="D26" s="412"/>
      <c r="E26" s="412">
        <v>108.34</v>
      </c>
      <c r="F26" s="115">
        <v>109104</v>
      </c>
      <c r="G26" s="243" t="s">
        <v>1162</v>
      </c>
    </row>
    <row r="27" spans="1:7" ht="15" customHeight="1" x14ac:dyDescent="0.25">
      <c r="A27" s="432" t="s">
        <v>37</v>
      </c>
      <c r="B27" s="112" t="s">
        <v>2096</v>
      </c>
      <c r="C27" s="120">
        <v>90.69</v>
      </c>
      <c r="D27" s="120">
        <v>4.53</v>
      </c>
      <c r="E27" s="120">
        <v>95.22</v>
      </c>
      <c r="F27" s="115">
        <v>109105</v>
      </c>
      <c r="G27" s="414" t="s">
        <v>1162</v>
      </c>
    </row>
    <row r="28" spans="1:7" ht="15" customHeight="1" x14ac:dyDescent="0.25">
      <c r="A28" s="432" t="s">
        <v>2097</v>
      </c>
      <c r="B28" s="112" t="s">
        <v>2098</v>
      </c>
      <c r="C28" s="120">
        <v>216</v>
      </c>
      <c r="D28" s="120">
        <v>43.2</v>
      </c>
      <c r="E28" s="120">
        <v>259.2</v>
      </c>
      <c r="F28" s="115">
        <v>109106</v>
      </c>
      <c r="G28" s="243" t="s">
        <v>1162</v>
      </c>
    </row>
    <row r="29" spans="1:7" ht="15" customHeight="1" x14ac:dyDescent="0.25">
      <c r="A29" s="432" t="s">
        <v>2099</v>
      </c>
      <c r="B29" s="112" t="s">
        <v>2100</v>
      </c>
      <c r="C29" s="120">
        <v>50</v>
      </c>
      <c r="D29" s="120"/>
      <c r="E29" s="120">
        <v>50</v>
      </c>
      <c r="F29" s="115">
        <v>109107</v>
      </c>
      <c r="G29" s="243" t="s">
        <v>1162</v>
      </c>
    </row>
    <row r="30" spans="1:7" ht="15" customHeight="1" x14ac:dyDescent="0.25">
      <c r="A30" s="432" t="s">
        <v>1885</v>
      </c>
      <c r="B30" s="112" t="s">
        <v>2101</v>
      </c>
      <c r="C30" s="120">
        <v>146.07</v>
      </c>
      <c r="D30" s="120">
        <v>29.22</v>
      </c>
      <c r="E30" s="120">
        <v>175.29</v>
      </c>
      <c r="F30" s="115" t="s">
        <v>1963</v>
      </c>
    </row>
    <row r="31" spans="1:7" ht="15" customHeight="1" x14ac:dyDescent="0.25">
      <c r="A31" s="432" t="s">
        <v>3</v>
      </c>
      <c r="B31" s="112" t="s">
        <v>2102</v>
      </c>
      <c r="C31" s="120">
        <v>83.75</v>
      </c>
      <c r="D31" s="120"/>
      <c r="E31" s="120">
        <v>83.75</v>
      </c>
      <c r="F31" s="115">
        <v>109108</v>
      </c>
      <c r="G31" s="243" t="s">
        <v>1162</v>
      </c>
    </row>
    <row r="32" spans="1:7" ht="15" customHeight="1" x14ac:dyDescent="0.25">
      <c r="A32" s="432" t="s">
        <v>30</v>
      </c>
      <c r="B32" s="112" t="s">
        <v>2103</v>
      </c>
      <c r="C32" s="120">
        <v>15</v>
      </c>
      <c r="D32" s="120">
        <v>3</v>
      </c>
      <c r="E32" s="120">
        <v>18</v>
      </c>
      <c r="F32" s="115" t="s">
        <v>5</v>
      </c>
      <c r="G32" s="244"/>
    </row>
    <row r="33" spans="1:7" s="127" customFormat="1" ht="15" customHeight="1" x14ac:dyDescent="0.3">
      <c r="B33" s="128"/>
      <c r="C33" s="410">
        <f>SUM(C24:C32)</f>
        <v>1268.6399999999999</v>
      </c>
      <c r="D33" s="410">
        <f>SUM(D24:D32)</f>
        <v>191.70000000000002</v>
      </c>
      <c r="E33" s="410">
        <f>SUM(E24:E32)</f>
        <v>1460.3400000000001</v>
      </c>
      <c r="F33" s="126"/>
      <c r="G33" s="248"/>
    </row>
    <row r="34" spans="1:7" s="127" customFormat="1" ht="15" customHeight="1" x14ac:dyDescent="0.3">
      <c r="B34" s="128"/>
      <c r="C34" s="435"/>
      <c r="D34" s="435"/>
      <c r="E34" s="435"/>
      <c r="F34" s="126"/>
      <c r="G34" s="248"/>
    </row>
    <row r="35" spans="1:7" ht="15" customHeight="1" x14ac:dyDescent="0.3">
      <c r="A35" s="431" t="s">
        <v>887</v>
      </c>
      <c r="C35" s="412"/>
      <c r="D35" s="412"/>
      <c r="E35" s="412"/>
    </row>
    <row r="36" spans="1:7" ht="15" customHeight="1" x14ac:dyDescent="0.25">
      <c r="A36" s="432" t="s">
        <v>37</v>
      </c>
      <c r="B36" s="112" t="s">
        <v>2096</v>
      </c>
      <c r="C36" s="120">
        <v>129.97999999999999</v>
      </c>
      <c r="D36" s="120">
        <v>26</v>
      </c>
      <c r="E36" s="120">
        <v>155.97999999999999</v>
      </c>
      <c r="F36" s="133">
        <v>109109</v>
      </c>
      <c r="G36" s="243" t="s">
        <v>1162</v>
      </c>
    </row>
    <row r="37" spans="1:7" ht="15" customHeight="1" x14ac:dyDescent="0.25">
      <c r="A37" s="432" t="s">
        <v>1991</v>
      </c>
      <c r="B37" s="432" t="s">
        <v>2104</v>
      </c>
      <c r="C37" s="120">
        <v>520</v>
      </c>
      <c r="D37" s="120">
        <v>104</v>
      </c>
      <c r="E37" s="120">
        <v>624</v>
      </c>
      <c r="F37" s="133">
        <v>109110</v>
      </c>
      <c r="G37" s="243" t="s">
        <v>1162</v>
      </c>
    </row>
    <row r="38" spans="1:7" ht="15" customHeight="1" x14ac:dyDescent="0.25">
      <c r="A38" s="432" t="s">
        <v>2105</v>
      </c>
      <c r="B38" s="432" t="s">
        <v>2106</v>
      </c>
      <c r="C38" s="120">
        <v>21.75</v>
      </c>
      <c r="D38" s="120"/>
      <c r="E38" s="120">
        <v>21.75</v>
      </c>
      <c r="F38" s="133">
        <v>109111</v>
      </c>
      <c r="G38" s="243" t="s">
        <v>1162</v>
      </c>
    </row>
    <row r="39" spans="1:7" ht="15" customHeight="1" x14ac:dyDescent="0.25">
      <c r="A39" s="432" t="s">
        <v>835</v>
      </c>
      <c r="B39" s="432" t="s">
        <v>2107</v>
      </c>
      <c r="C39" s="120">
        <v>180</v>
      </c>
      <c r="D39" s="120">
        <v>36</v>
      </c>
      <c r="E39" s="120">
        <v>216</v>
      </c>
      <c r="F39" s="133">
        <v>109112</v>
      </c>
      <c r="G39" s="243" t="s">
        <v>1162</v>
      </c>
    </row>
    <row r="40" spans="1:7" ht="15" customHeight="1" x14ac:dyDescent="0.25">
      <c r="A40" s="432" t="s">
        <v>835</v>
      </c>
      <c r="B40" s="112" t="s">
        <v>1504</v>
      </c>
      <c r="C40" s="120">
        <v>35</v>
      </c>
      <c r="D40" s="120">
        <v>7</v>
      </c>
      <c r="E40" s="120">
        <v>42</v>
      </c>
      <c r="F40" s="133">
        <v>109113</v>
      </c>
      <c r="G40" s="243" t="s">
        <v>1162</v>
      </c>
    </row>
    <row r="41" spans="1:7" ht="15" customHeight="1" x14ac:dyDescent="0.25">
      <c r="A41" s="129"/>
      <c r="B41" s="127"/>
      <c r="C41" s="410">
        <f>SUM(C36:C40)</f>
        <v>886.73</v>
      </c>
      <c r="D41" s="410">
        <f>SUM(D36:D40)</f>
        <v>173</v>
      </c>
      <c r="E41" s="410">
        <f>SUM(E36:E40)</f>
        <v>1059.73</v>
      </c>
    </row>
    <row r="42" spans="1:7" ht="15" customHeight="1" x14ac:dyDescent="0.25">
      <c r="A42" s="129"/>
      <c r="B42" s="127"/>
      <c r="C42" s="435"/>
      <c r="D42" s="435"/>
      <c r="E42" s="435"/>
    </row>
    <row r="43" spans="1:7" ht="15" customHeight="1" x14ac:dyDescent="0.3">
      <c r="A43" s="431" t="s">
        <v>1175</v>
      </c>
      <c r="C43" s="435"/>
      <c r="D43" s="435"/>
      <c r="E43" s="435"/>
    </row>
    <row r="44" spans="1:7" ht="15" customHeight="1" x14ac:dyDescent="0.25">
      <c r="A44" s="432" t="s">
        <v>2108</v>
      </c>
      <c r="B44" s="112" t="s">
        <v>2109</v>
      </c>
      <c r="C44" s="435">
        <v>103.2</v>
      </c>
      <c r="D44" s="435">
        <v>20.64</v>
      </c>
      <c r="E44" s="435">
        <v>123.84</v>
      </c>
      <c r="F44" s="115" t="s">
        <v>1963</v>
      </c>
    </row>
    <row r="45" spans="1:7" ht="15" customHeight="1" x14ac:dyDescent="0.25">
      <c r="A45" s="432" t="s">
        <v>339</v>
      </c>
      <c r="B45" s="112" t="s">
        <v>2022</v>
      </c>
      <c r="C45" s="435">
        <v>56.2</v>
      </c>
      <c r="D45" s="435">
        <v>11.25</v>
      </c>
      <c r="E45" s="435">
        <v>67.45</v>
      </c>
      <c r="F45" s="115" t="s">
        <v>1963</v>
      </c>
    </row>
    <row r="46" spans="1:7" ht="15" customHeight="1" x14ac:dyDescent="0.25">
      <c r="A46" s="432" t="s">
        <v>1706</v>
      </c>
      <c r="B46" s="112" t="s">
        <v>2110</v>
      </c>
      <c r="C46" s="435">
        <v>227.9</v>
      </c>
      <c r="D46" s="435"/>
      <c r="E46" s="435">
        <v>227.9</v>
      </c>
      <c r="F46" s="115" t="s">
        <v>1963</v>
      </c>
    </row>
    <row r="47" spans="1:7" ht="15" customHeight="1" x14ac:dyDescent="0.25">
      <c r="A47" s="432" t="s">
        <v>2111</v>
      </c>
      <c r="B47" s="112" t="s">
        <v>2112</v>
      </c>
      <c r="C47" s="435">
        <v>220</v>
      </c>
      <c r="D47" s="435">
        <v>44</v>
      </c>
      <c r="E47" s="435">
        <v>264</v>
      </c>
      <c r="F47" s="115" t="s">
        <v>1963</v>
      </c>
    </row>
    <row r="48" spans="1:7" ht="15" customHeight="1" x14ac:dyDescent="0.25">
      <c r="A48" s="432" t="s">
        <v>27</v>
      </c>
      <c r="B48" s="112" t="s">
        <v>1659</v>
      </c>
      <c r="C48" s="435">
        <v>73.86</v>
      </c>
      <c r="D48" s="435">
        <v>8</v>
      </c>
      <c r="E48" s="435">
        <v>81.86</v>
      </c>
      <c r="F48" s="115">
        <v>109114</v>
      </c>
      <c r="G48" s="243" t="s">
        <v>1162</v>
      </c>
    </row>
    <row r="49" spans="1:7" ht="15" customHeight="1" x14ac:dyDescent="0.25">
      <c r="A49" s="432" t="s">
        <v>1837</v>
      </c>
      <c r="B49" s="112" t="s">
        <v>2029</v>
      </c>
      <c r="C49" s="435">
        <v>28.29</v>
      </c>
      <c r="D49" s="435">
        <v>5.66</v>
      </c>
      <c r="E49" s="435">
        <v>33.950000000000003</v>
      </c>
      <c r="F49" s="115" t="s">
        <v>1963</v>
      </c>
    </row>
    <row r="50" spans="1:7" ht="15" customHeight="1" x14ac:dyDescent="0.25">
      <c r="A50" s="432" t="s">
        <v>1952</v>
      </c>
      <c r="B50" s="112" t="s">
        <v>2113</v>
      </c>
      <c r="C50" s="435">
        <v>8</v>
      </c>
      <c r="D50" s="435"/>
      <c r="E50" s="435">
        <v>8</v>
      </c>
      <c r="F50" s="115" t="s">
        <v>5</v>
      </c>
    </row>
    <row r="51" spans="1:7" ht="15" customHeight="1" x14ac:dyDescent="0.25">
      <c r="C51" s="410">
        <f>SUM(C44:C50)</f>
        <v>717.44999999999993</v>
      </c>
      <c r="D51" s="410">
        <f>SUM(D44:D50)</f>
        <v>89.55</v>
      </c>
      <c r="E51" s="410">
        <f>SUM(E44:E50)</f>
        <v>807.00000000000011</v>
      </c>
    </row>
    <row r="52" spans="1:7" ht="15" customHeight="1" x14ac:dyDescent="0.25"/>
    <row r="53" spans="1:7" ht="15" customHeight="1" x14ac:dyDescent="0.3">
      <c r="A53" s="431" t="s">
        <v>1183</v>
      </c>
      <c r="B53" s="432"/>
      <c r="C53" s="412"/>
      <c r="D53" s="412"/>
      <c r="E53" s="412"/>
    </row>
    <row r="54" spans="1:7" ht="15" customHeight="1" x14ac:dyDescent="0.25">
      <c r="A54" s="432"/>
      <c r="B54" s="432"/>
      <c r="C54" s="120"/>
      <c r="D54" s="120"/>
      <c r="E54" s="120"/>
    </row>
    <row r="55" spans="1:7" ht="15" customHeight="1" x14ac:dyDescent="0.25">
      <c r="C55" s="410">
        <f>SUM(C54:C54)</f>
        <v>0</v>
      </c>
      <c r="D55" s="410">
        <f>SUM(D54:D54)</f>
        <v>0</v>
      </c>
      <c r="E55" s="410">
        <f>SUM(E54:E54)</f>
        <v>0</v>
      </c>
    </row>
    <row r="56" spans="1:7" ht="15" customHeight="1" x14ac:dyDescent="0.25">
      <c r="C56" s="435"/>
      <c r="D56" s="435"/>
      <c r="E56" s="435"/>
    </row>
    <row r="57" spans="1:7" ht="15" customHeight="1" x14ac:dyDescent="0.3">
      <c r="A57" s="431" t="s">
        <v>888</v>
      </c>
      <c r="C57" s="412"/>
      <c r="D57" s="412"/>
      <c r="E57" s="412"/>
    </row>
    <row r="58" spans="1:7" ht="15" customHeight="1" x14ac:dyDescent="0.25">
      <c r="A58" s="112" t="s">
        <v>8</v>
      </c>
      <c r="B58" s="253" t="s">
        <v>1387</v>
      </c>
      <c r="C58" s="412">
        <v>30.49</v>
      </c>
      <c r="D58" s="412">
        <v>6.1</v>
      </c>
      <c r="E58" s="412">
        <v>36.590000000000003</v>
      </c>
      <c r="F58" s="115" t="s">
        <v>5</v>
      </c>
      <c r="G58" s="243" t="s">
        <v>1162</v>
      </c>
    </row>
    <row r="59" spans="1:7" ht="15" customHeight="1" x14ac:dyDescent="0.25">
      <c r="A59" s="432" t="s">
        <v>1845</v>
      </c>
      <c r="B59" s="112" t="s">
        <v>2114</v>
      </c>
      <c r="C59" s="412">
        <v>424.32</v>
      </c>
      <c r="D59" s="412">
        <v>84.86</v>
      </c>
      <c r="E59" s="412">
        <v>509.18</v>
      </c>
      <c r="F59" s="115" t="s">
        <v>5</v>
      </c>
      <c r="G59" s="243" t="s">
        <v>1162</v>
      </c>
    </row>
    <row r="60" spans="1:7" ht="15" customHeight="1" x14ac:dyDescent="0.25">
      <c r="A60" s="129"/>
      <c r="B60" s="127"/>
      <c r="C60" s="410">
        <f>SUM(C58:C59)</f>
        <v>454.81</v>
      </c>
      <c r="D60" s="410">
        <f>SUM(D58:D59)</f>
        <v>90.96</v>
      </c>
      <c r="E60" s="410">
        <f>SUM(E58:E59)</f>
        <v>545.77</v>
      </c>
    </row>
    <row r="61" spans="1:7" ht="15" customHeight="1" x14ac:dyDescent="0.25">
      <c r="A61" s="129"/>
      <c r="B61" s="127"/>
      <c r="C61" s="435"/>
      <c r="D61" s="435"/>
      <c r="E61" s="435"/>
    </row>
    <row r="62" spans="1:7" ht="15" customHeight="1" x14ac:dyDescent="0.3">
      <c r="A62" s="134" t="s">
        <v>890</v>
      </c>
      <c r="B62" s="127"/>
      <c r="C62" s="435"/>
      <c r="D62" s="435"/>
      <c r="E62" s="435"/>
    </row>
    <row r="63" spans="1:7" ht="17.3" customHeight="1" x14ac:dyDescent="0.25">
      <c r="A63" s="429" t="s">
        <v>472</v>
      </c>
      <c r="B63" s="250" t="s">
        <v>1929</v>
      </c>
      <c r="C63" s="435">
        <v>313.33</v>
      </c>
      <c r="D63" s="435">
        <v>62.67</v>
      </c>
      <c r="E63" s="435">
        <v>376</v>
      </c>
      <c r="F63" s="115">
        <v>109115</v>
      </c>
      <c r="G63" s="243" t="s">
        <v>1162</v>
      </c>
    </row>
    <row r="64" spans="1:7" ht="15" customHeight="1" x14ac:dyDescent="0.25">
      <c r="A64" s="129"/>
      <c r="B64" s="127"/>
      <c r="C64" s="410">
        <f>SUM(C63:C63)</f>
        <v>313.33</v>
      </c>
      <c r="D64" s="410">
        <f>SUM(D63:D63)</f>
        <v>62.67</v>
      </c>
      <c r="E64" s="410">
        <f>SUM(E63:E63)</f>
        <v>376</v>
      </c>
      <c r="G64" s="244"/>
    </row>
    <row r="65" spans="1:7" ht="15" customHeight="1" x14ac:dyDescent="0.25">
      <c r="A65" s="129"/>
      <c r="B65" s="127"/>
      <c r="C65" s="435"/>
      <c r="D65" s="435"/>
      <c r="E65" s="435"/>
      <c r="G65" s="244"/>
    </row>
    <row r="66" spans="1:7" ht="15" customHeight="1" x14ac:dyDescent="0.35">
      <c r="A66" s="433" t="s">
        <v>2050</v>
      </c>
      <c r="B66" s="284"/>
      <c r="C66" s="395"/>
      <c r="D66" s="395"/>
      <c r="E66" s="395"/>
      <c r="F66" s="266"/>
      <c r="G66" s="244"/>
    </row>
    <row r="67" spans="1:7" ht="15" customHeight="1" x14ac:dyDescent="0.25">
      <c r="A67" s="432" t="s">
        <v>1936</v>
      </c>
      <c r="B67" s="127" t="s">
        <v>2115</v>
      </c>
      <c r="C67" s="412">
        <v>6.57</v>
      </c>
      <c r="D67" s="412">
        <v>1.32</v>
      </c>
      <c r="E67" s="412">
        <v>7.89</v>
      </c>
      <c r="F67" s="115">
        <v>109099</v>
      </c>
      <c r="G67" s="414" t="s">
        <v>1162</v>
      </c>
    </row>
    <row r="68" spans="1:7" ht="15" customHeight="1" x14ac:dyDescent="0.25">
      <c r="A68" s="432" t="s">
        <v>130</v>
      </c>
      <c r="B68" s="127" t="s">
        <v>2116</v>
      </c>
      <c r="C68" s="412">
        <v>34.97</v>
      </c>
      <c r="D68" s="412">
        <v>6.99</v>
      </c>
      <c r="E68" s="412">
        <v>41.96</v>
      </c>
      <c r="F68" s="115">
        <v>109116</v>
      </c>
      <c r="G68" s="414" t="s">
        <v>1162</v>
      </c>
    </row>
    <row r="69" spans="1:7" ht="15" customHeight="1" x14ac:dyDescent="0.25">
      <c r="A69" s="432" t="s">
        <v>130</v>
      </c>
      <c r="B69" s="127" t="s">
        <v>2117</v>
      </c>
      <c r="C69" s="412">
        <v>15.35</v>
      </c>
      <c r="D69" s="412">
        <v>3.07</v>
      </c>
      <c r="E69" s="412">
        <v>18.420000000000002</v>
      </c>
      <c r="F69" s="115">
        <v>109117</v>
      </c>
      <c r="G69" s="414" t="s">
        <v>1162</v>
      </c>
    </row>
    <row r="70" spans="1:7" ht="15" customHeight="1" x14ac:dyDescent="0.25">
      <c r="A70" s="112" t="s">
        <v>2118</v>
      </c>
      <c r="B70" s="112" t="s">
        <v>2119</v>
      </c>
      <c r="C70" s="122">
        <v>600</v>
      </c>
      <c r="D70" s="112"/>
      <c r="E70" s="122">
        <v>600</v>
      </c>
      <c r="F70" s="115">
        <v>109118</v>
      </c>
      <c r="G70" s="414" t="s">
        <v>1162</v>
      </c>
    </row>
    <row r="71" spans="1:7" ht="15" customHeight="1" x14ac:dyDescent="0.35">
      <c r="A71" s="433"/>
      <c r="B71" s="284"/>
      <c r="C71" s="410">
        <f>SUM(C67:C70)</f>
        <v>656.89</v>
      </c>
      <c r="D71" s="410">
        <f>SUM(D67:D70)</f>
        <v>11.38</v>
      </c>
      <c r="E71" s="410">
        <f>SUM(E67:E70)</f>
        <v>668.27</v>
      </c>
      <c r="F71" s="266"/>
      <c r="G71" s="244"/>
    </row>
    <row r="72" spans="1:7" ht="15" customHeight="1" x14ac:dyDescent="0.35">
      <c r="A72" s="433"/>
      <c r="B72" s="284"/>
      <c r="C72" s="435"/>
      <c r="D72" s="435"/>
      <c r="E72" s="435"/>
      <c r="F72" s="266"/>
      <c r="G72" s="244"/>
    </row>
    <row r="73" spans="1:7" ht="15" customHeight="1" x14ac:dyDescent="0.35">
      <c r="A73" s="433" t="s">
        <v>1907</v>
      </c>
      <c r="B73" s="284"/>
      <c r="C73" s="395"/>
      <c r="D73" s="395"/>
      <c r="E73" s="395"/>
      <c r="F73" s="266"/>
      <c r="G73" s="244"/>
    </row>
    <row r="74" spans="1:7" ht="15" customHeight="1" x14ac:dyDescent="0.35">
      <c r="B74" s="432"/>
      <c r="C74" s="412"/>
      <c r="D74" s="412"/>
      <c r="E74" s="412"/>
      <c r="F74" s="266"/>
      <c r="G74" s="244"/>
    </row>
    <row r="75" spans="1:7" ht="15" customHeight="1" x14ac:dyDescent="0.35">
      <c r="A75" s="433"/>
      <c r="B75" s="284"/>
      <c r="C75" s="410">
        <f>SUM(C74:C74)</f>
        <v>0</v>
      </c>
      <c r="D75" s="410">
        <f>SUM(D74:D74)</f>
        <v>0</v>
      </c>
      <c r="E75" s="410">
        <f>SUM(E74:E74)</f>
        <v>0</v>
      </c>
      <c r="G75" s="244"/>
    </row>
    <row r="76" spans="1:7" ht="15" customHeight="1" x14ac:dyDescent="0.3">
      <c r="A76" s="431" t="s">
        <v>1709</v>
      </c>
      <c r="C76" s="130"/>
      <c r="D76" s="130"/>
      <c r="E76" s="130"/>
      <c r="G76" s="244"/>
    </row>
    <row r="77" spans="1:7" ht="15" customHeight="1" x14ac:dyDescent="0.25">
      <c r="A77" s="432"/>
      <c r="C77" s="130"/>
      <c r="D77" s="130"/>
      <c r="E77" s="130"/>
      <c r="G77" s="244"/>
    </row>
    <row r="78" spans="1:7" ht="15" customHeight="1" x14ac:dyDescent="0.25">
      <c r="A78" s="432"/>
      <c r="C78" s="121">
        <f>SUM(C77:C77)</f>
        <v>0</v>
      </c>
      <c r="D78" s="121">
        <f>SUM(D77:D77)</f>
        <v>0</v>
      </c>
      <c r="E78" s="121">
        <f>SUM(E77:E77)</f>
        <v>0</v>
      </c>
      <c r="G78" s="244"/>
    </row>
    <row r="79" spans="1:7" ht="15" customHeight="1" x14ac:dyDescent="0.3">
      <c r="A79" s="431"/>
      <c r="B79" s="128"/>
      <c r="C79" s="435"/>
      <c r="D79" s="435"/>
      <c r="E79" s="435"/>
    </row>
    <row r="80" spans="1:7" ht="15" customHeight="1" x14ac:dyDescent="0.3">
      <c r="A80" s="135" t="s">
        <v>1199</v>
      </c>
      <c r="B80" s="135"/>
      <c r="C80" s="412"/>
      <c r="D80" s="412"/>
      <c r="E80" s="412"/>
    </row>
    <row r="81" spans="1:9" ht="15" customHeight="1" x14ac:dyDescent="0.25">
      <c r="A81" s="252" t="s">
        <v>1824</v>
      </c>
      <c r="B81" s="252" t="s">
        <v>1448</v>
      </c>
      <c r="C81" s="412">
        <v>3075</v>
      </c>
      <c r="D81" s="412">
        <v>615</v>
      </c>
      <c r="E81" s="412">
        <v>3690</v>
      </c>
      <c r="F81" s="115">
        <v>109142</v>
      </c>
      <c r="G81" s="243" t="s">
        <v>1162</v>
      </c>
    </row>
    <row r="82" spans="1:9" ht="15" customHeight="1" x14ac:dyDescent="0.25">
      <c r="A82" s="112" t="s">
        <v>8</v>
      </c>
      <c r="B82" s="253" t="s">
        <v>1387</v>
      </c>
      <c r="C82" s="412">
        <v>25.98</v>
      </c>
      <c r="D82" s="412">
        <v>5.19</v>
      </c>
      <c r="E82" s="412">
        <v>31.17</v>
      </c>
      <c r="F82" s="126" t="s">
        <v>5</v>
      </c>
      <c r="G82" s="243" t="s">
        <v>1162</v>
      </c>
      <c r="I82" s="249"/>
    </row>
    <row r="83" spans="1:9" ht="15" customHeight="1" x14ac:dyDescent="0.25">
      <c r="C83" s="410">
        <f>SUM(C81:C82)</f>
        <v>3100.98</v>
      </c>
      <c r="D83" s="410">
        <f>SUM(D81:D82)</f>
        <v>620.19000000000005</v>
      </c>
      <c r="E83" s="410">
        <f>SUM(E81:E82)</f>
        <v>3721.17</v>
      </c>
      <c r="G83" s="244"/>
      <c r="I83" s="249"/>
    </row>
    <row r="84" spans="1:9" ht="15" customHeight="1" x14ac:dyDescent="0.25">
      <c r="C84" s="435"/>
      <c r="D84" s="435"/>
      <c r="E84" s="435"/>
      <c r="G84" s="244"/>
      <c r="I84" s="249"/>
    </row>
    <row r="85" spans="1:9" ht="15" customHeight="1" x14ac:dyDescent="0.3">
      <c r="A85" s="431" t="s">
        <v>894</v>
      </c>
      <c r="C85" s="112"/>
      <c r="D85" s="112"/>
      <c r="E85" s="112"/>
      <c r="F85" s="112"/>
      <c r="G85" s="112"/>
    </row>
    <row r="86" spans="1:9" ht="15" customHeight="1" x14ac:dyDescent="0.25">
      <c r="A86" s="137" t="s">
        <v>90</v>
      </c>
      <c r="B86" s="138" t="s">
        <v>428</v>
      </c>
      <c r="C86" s="114">
        <v>13057.71</v>
      </c>
      <c r="D86" s="114"/>
      <c r="E86" s="114">
        <v>13057.71</v>
      </c>
      <c r="F86" s="112" t="s">
        <v>92</v>
      </c>
      <c r="G86" s="112"/>
    </row>
    <row r="87" spans="1:9" ht="15" customHeight="1" x14ac:dyDescent="0.25">
      <c r="A87" s="137" t="s">
        <v>93</v>
      </c>
      <c r="B87" s="138" t="s">
        <v>429</v>
      </c>
      <c r="C87" s="114">
        <v>3893.85</v>
      </c>
      <c r="D87" s="114"/>
      <c r="E87" s="114">
        <v>3893.85</v>
      </c>
      <c r="F87" s="112">
        <v>109120</v>
      </c>
      <c r="G87" s="243" t="s">
        <v>1162</v>
      </c>
    </row>
    <row r="88" spans="1:9" ht="15" customHeight="1" x14ac:dyDescent="0.25">
      <c r="A88" s="137" t="s">
        <v>95</v>
      </c>
      <c r="B88" s="138" t="s">
        <v>430</v>
      </c>
      <c r="C88" s="114">
        <v>4344.7299999999996</v>
      </c>
      <c r="D88" s="114"/>
      <c r="E88" s="114">
        <v>4344.7299999999996</v>
      </c>
      <c r="F88" s="112">
        <v>109121</v>
      </c>
      <c r="G88" s="243" t="s">
        <v>1162</v>
      </c>
    </row>
    <row r="89" spans="1:9" ht="15" customHeight="1" x14ac:dyDescent="0.25">
      <c r="C89" s="410">
        <f>SUM(C86:C88)</f>
        <v>21296.289999999997</v>
      </c>
      <c r="D89" s="410">
        <f>SUM(D86:D88)</f>
        <v>0</v>
      </c>
      <c r="E89" s="410">
        <f>SUM(E86:E88)</f>
        <v>21296.289999999997</v>
      </c>
      <c r="F89" s="112"/>
      <c r="G89" s="112"/>
    </row>
    <row r="90" spans="1:9" ht="15" customHeight="1" x14ac:dyDescent="0.25">
      <c r="C90" s="112"/>
      <c r="D90" s="112"/>
      <c r="E90" s="112"/>
      <c r="F90" s="112"/>
      <c r="G90" s="112"/>
    </row>
    <row r="91" spans="1:9" ht="15" customHeight="1" x14ac:dyDescent="0.25">
      <c r="B91" s="141" t="s">
        <v>75</v>
      </c>
      <c r="C91" s="410">
        <f>SUM(+C83+C7+C55+C33+C21+C41+C60+C51+C64+C71+C75+C89)</f>
        <v>34698.189999999995</v>
      </c>
      <c r="D91" s="410">
        <f>SUM(+D83+D7+D55+D33+D21+D41+D60+D51+D64+D71+D75+D89)</f>
        <v>1449.1100000000004</v>
      </c>
      <c r="E91" s="410">
        <f>SUM(+E83+E7+E55+E33+E21+E41+E60+E51+E64+E71+E75+E89)</f>
        <v>36147.299999999996</v>
      </c>
      <c r="G91" s="112"/>
    </row>
    <row r="92" spans="1:9" ht="15" customHeight="1" x14ac:dyDescent="0.25">
      <c r="B92" s="145"/>
      <c r="C92" s="435"/>
      <c r="D92" s="435"/>
      <c r="E92" s="435"/>
      <c r="G92" s="112"/>
    </row>
    <row r="93" spans="1:9" ht="15" customHeight="1" x14ac:dyDescent="0.25">
      <c r="A93" s="432"/>
      <c r="C93" s="120"/>
      <c r="G93" s="112"/>
    </row>
    <row r="94" spans="1:9" ht="15" customHeight="1" x14ac:dyDescent="0.25">
      <c r="A94" s="256" t="s">
        <v>2120</v>
      </c>
      <c r="B94" s="436"/>
      <c r="C94" s="120"/>
      <c r="G94" s="112"/>
    </row>
    <row r="95" spans="1:9" ht="15" customHeight="1" x14ac:dyDescent="0.25">
      <c r="A95" s="256"/>
      <c r="B95" s="436"/>
      <c r="C95" s="120"/>
      <c r="G95" s="112"/>
    </row>
    <row r="96" spans="1:9" ht="15" customHeight="1" x14ac:dyDescent="0.25">
      <c r="A96" s="437"/>
      <c r="C96" s="120"/>
      <c r="G96" s="255"/>
    </row>
    <row r="97" spans="1:7" ht="15" customHeight="1" x14ac:dyDescent="0.25">
      <c r="A97" s="438"/>
      <c r="B97" s="436"/>
      <c r="C97" s="120"/>
      <c r="G97" s="255"/>
    </row>
    <row r="98" spans="1:7" ht="15" customHeight="1" x14ac:dyDescent="0.25">
      <c r="A98" s="438"/>
      <c r="B98" s="436"/>
      <c r="C98" s="120"/>
    </row>
    <row r="99" spans="1:7" ht="15" customHeight="1" x14ac:dyDescent="0.25">
      <c r="A99" s="438"/>
      <c r="B99" s="436"/>
      <c r="C99" s="120"/>
    </row>
    <row r="100" spans="1:7" ht="15" customHeight="1" x14ac:dyDescent="0.25">
      <c r="A100" s="438"/>
      <c r="B100" s="436"/>
      <c r="C100" s="120"/>
    </row>
    <row r="101" spans="1:7" ht="15" customHeight="1" x14ac:dyDescent="0.25">
      <c r="A101" s="438"/>
      <c r="B101" s="436"/>
      <c r="C101" s="120"/>
    </row>
    <row r="102" spans="1:7" ht="15" customHeight="1" x14ac:dyDescent="0.25">
      <c r="A102" s="438"/>
      <c r="B102" s="436"/>
      <c r="C102" s="120"/>
    </row>
    <row r="103" spans="1:7" ht="15" customHeight="1" x14ac:dyDescent="0.25">
      <c r="A103" s="438"/>
      <c r="B103" s="436"/>
      <c r="C103" s="120"/>
    </row>
    <row r="104" spans="1:7" ht="15" customHeight="1" x14ac:dyDescent="0.25">
      <c r="A104" s="143"/>
    </row>
    <row r="105" spans="1:7" ht="15" customHeight="1" x14ac:dyDescent="0.25"/>
    <row r="106" spans="1:7" ht="15" customHeight="1" x14ac:dyDescent="0.25"/>
    <row r="107" spans="1:7" ht="15" customHeight="1" x14ac:dyDescent="0.25"/>
    <row r="108" spans="1:7" ht="15" customHeight="1" x14ac:dyDescent="0.25"/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spans="1:9" ht="15" customHeight="1" x14ac:dyDescent="0.25"/>
    <row r="114" spans="1:9" ht="15" customHeight="1" x14ac:dyDescent="0.25"/>
    <row r="115" spans="1:9" ht="15" customHeight="1" x14ac:dyDescent="0.25"/>
    <row r="116" spans="1:9" ht="15" customHeight="1" x14ac:dyDescent="0.25"/>
    <row r="117" spans="1:9" ht="15" customHeight="1" x14ac:dyDescent="0.25">
      <c r="H117" s="137"/>
    </row>
    <row r="118" spans="1:9" ht="15" customHeight="1" x14ac:dyDescent="0.25">
      <c r="I118" s="137"/>
    </row>
    <row r="119" spans="1:9" ht="15" customHeight="1" x14ac:dyDescent="0.25">
      <c r="I119" s="137"/>
    </row>
    <row r="120" spans="1:9" s="137" customFormat="1" ht="15" customHeight="1" x14ac:dyDescent="0.25">
      <c r="A120" s="112"/>
      <c r="B120" s="112"/>
      <c r="C120" s="409"/>
      <c r="D120" s="409"/>
      <c r="E120" s="409"/>
      <c r="F120" s="115"/>
      <c r="G120" s="243"/>
      <c r="H120" s="112"/>
      <c r="I120" s="112"/>
    </row>
    <row r="121" spans="1:9" s="137" customFormat="1" x14ac:dyDescent="0.25">
      <c r="A121" s="112"/>
      <c r="B121" s="112"/>
      <c r="C121" s="409"/>
      <c r="D121" s="409"/>
      <c r="E121" s="409"/>
      <c r="F121" s="115"/>
      <c r="G121" s="243"/>
      <c r="H121" s="112"/>
      <c r="I121" s="112"/>
    </row>
    <row r="122" spans="1:9" s="137" customFormat="1" x14ac:dyDescent="0.25">
      <c r="A122" s="112"/>
      <c r="B122" s="112"/>
      <c r="C122" s="409"/>
      <c r="D122" s="409"/>
      <c r="E122" s="409"/>
      <c r="F122" s="115"/>
      <c r="G122" s="243"/>
      <c r="H122" s="112"/>
      <c r="I122" s="112"/>
    </row>
  </sheetData>
  <mergeCells count="1">
    <mergeCell ref="A1:F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2" workbookViewId="0">
      <selection activeCell="A60" sqref="A60:B66"/>
    </sheetView>
  </sheetViews>
  <sheetFormatPr defaultColWidth="8.8984375" defaultRowHeight="13.85" x14ac:dyDescent="0.25"/>
  <cols>
    <col min="1" max="1" width="35.09765625" style="112" customWidth="1"/>
    <col min="2" max="2" width="40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13" style="243" customWidth="1"/>
    <col min="8" max="8" width="3.09765625" style="112" customWidth="1"/>
    <col min="9" max="255" width="8.8984375" style="112"/>
    <col min="256" max="256" width="4.3984375" style="112" customWidth="1"/>
    <col min="257" max="257" width="35.09765625" style="112" customWidth="1"/>
    <col min="258" max="258" width="40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13" style="112" customWidth="1"/>
    <col min="264" max="264" width="3.09765625" style="112" customWidth="1"/>
    <col min="265" max="511" width="8.8984375" style="112"/>
    <col min="512" max="512" width="4.3984375" style="112" customWidth="1"/>
    <col min="513" max="513" width="35.09765625" style="112" customWidth="1"/>
    <col min="514" max="514" width="40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13" style="112" customWidth="1"/>
    <col min="520" max="520" width="3.09765625" style="112" customWidth="1"/>
    <col min="521" max="767" width="8.8984375" style="112"/>
    <col min="768" max="768" width="4.3984375" style="112" customWidth="1"/>
    <col min="769" max="769" width="35.09765625" style="112" customWidth="1"/>
    <col min="770" max="770" width="40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13" style="112" customWidth="1"/>
    <col min="776" max="776" width="3.09765625" style="112" customWidth="1"/>
    <col min="777" max="1023" width="8.8984375" style="112"/>
    <col min="1024" max="1024" width="4.3984375" style="112" customWidth="1"/>
    <col min="1025" max="1025" width="35.09765625" style="112" customWidth="1"/>
    <col min="1026" max="1026" width="40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13" style="112" customWidth="1"/>
    <col min="1032" max="1032" width="3.09765625" style="112" customWidth="1"/>
    <col min="1033" max="1279" width="8.8984375" style="112"/>
    <col min="1280" max="1280" width="4.3984375" style="112" customWidth="1"/>
    <col min="1281" max="1281" width="35.09765625" style="112" customWidth="1"/>
    <col min="1282" max="1282" width="40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13" style="112" customWidth="1"/>
    <col min="1288" max="1288" width="3.09765625" style="112" customWidth="1"/>
    <col min="1289" max="1535" width="8.8984375" style="112"/>
    <col min="1536" max="1536" width="4.3984375" style="112" customWidth="1"/>
    <col min="1537" max="1537" width="35.09765625" style="112" customWidth="1"/>
    <col min="1538" max="1538" width="40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13" style="112" customWidth="1"/>
    <col min="1544" max="1544" width="3.09765625" style="112" customWidth="1"/>
    <col min="1545" max="1791" width="8.8984375" style="112"/>
    <col min="1792" max="1792" width="4.3984375" style="112" customWidth="1"/>
    <col min="1793" max="1793" width="35.09765625" style="112" customWidth="1"/>
    <col min="1794" max="1794" width="40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13" style="112" customWidth="1"/>
    <col min="1800" max="1800" width="3.09765625" style="112" customWidth="1"/>
    <col min="1801" max="2047" width="8.8984375" style="112"/>
    <col min="2048" max="2048" width="4.3984375" style="112" customWidth="1"/>
    <col min="2049" max="2049" width="35.09765625" style="112" customWidth="1"/>
    <col min="2050" max="2050" width="40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13" style="112" customWidth="1"/>
    <col min="2056" max="2056" width="3.09765625" style="112" customWidth="1"/>
    <col min="2057" max="2303" width="8.8984375" style="112"/>
    <col min="2304" max="2304" width="4.3984375" style="112" customWidth="1"/>
    <col min="2305" max="2305" width="35.09765625" style="112" customWidth="1"/>
    <col min="2306" max="2306" width="40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13" style="112" customWidth="1"/>
    <col min="2312" max="2312" width="3.09765625" style="112" customWidth="1"/>
    <col min="2313" max="2559" width="8.8984375" style="112"/>
    <col min="2560" max="2560" width="4.3984375" style="112" customWidth="1"/>
    <col min="2561" max="2561" width="35.09765625" style="112" customWidth="1"/>
    <col min="2562" max="2562" width="40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13" style="112" customWidth="1"/>
    <col min="2568" max="2568" width="3.09765625" style="112" customWidth="1"/>
    <col min="2569" max="2815" width="8.8984375" style="112"/>
    <col min="2816" max="2816" width="4.3984375" style="112" customWidth="1"/>
    <col min="2817" max="2817" width="35.09765625" style="112" customWidth="1"/>
    <col min="2818" max="2818" width="40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13" style="112" customWidth="1"/>
    <col min="2824" max="2824" width="3.09765625" style="112" customWidth="1"/>
    <col min="2825" max="3071" width="8.8984375" style="112"/>
    <col min="3072" max="3072" width="4.3984375" style="112" customWidth="1"/>
    <col min="3073" max="3073" width="35.09765625" style="112" customWidth="1"/>
    <col min="3074" max="3074" width="40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13" style="112" customWidth="1"/>
    <col min="3080" max="3080" width="3.09765625" style="112" customWidth="1"/>
    <col min="3081" max="3327" width="8.8984375" style="112"/>
    <col min="3328" max="3328" width="4.3984375" style="112" customWidth="1"/>
    <col min="3329" max="3329" width="35.09765625" style="112" customWidth="1"/>
    <col min="3330" max="3330" width="40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13" style="112" customWidth="1"/>
    <col min="3336" max="3336" width="3.09765625" style="112" customWidth="1"/>
    <col min="3337" max="3583" width="8.8984375" style="112"/>
    <col min="3584" max="3584" width="4.3984375" style="112" customWidth="1"/>
    <col min="3585" max="3585" width="35.09765625" style="112" customWidth="1"/>
    <col min="3586" max="3586" width="40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13" style="112" customWidth="1"/>
    <col min="3592" max="3592" width="3.09765625" style="112" customWidth="1"/>
    <col min="3593" max="3839" width="8.8984375" style="112"/>
    <col min="3840" max="3840" width="4.3984375" style="112" customWidth="1"/>
    <col min="3841" max="3841" width="35.09765625" style="112" customWidth="1"/>
    <col min="3842" max="3842" width="40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13" style="112" customWidth="1"/>
    <col min="3848" max="3848" width="3.09765625" style="112" customWidth="1"/>
    <col min="3849" max="4095" width="8.8984375" style="112"/>
    <col min="4096" max="4096" width="4.3984375" style="112" customWidth="1"/>
    <col min="4097" max="4097" width="35.09765625" style="112" customWidth="1"/>
    <col min="4098" max="4098" width="40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13" style="112" customWidth="1"/>
    <col min="4104" max="4104" width="3.09765625" style="112" customWidth="1"/>
    <col min="4105" max="4351" width="8.8984375" style="112"/>
    <col min="4352" max="4352" width="4.3984375" style="112" customWidth="1"/>
    <col min="4353" max="4353" width="35.09765625" style="112" customWidth="1"/>
    <col min="4354" max="4354" width="40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13" style="112" customWidth="1"/>
    <col min="4360" max="4360" width="3.09765625" style="112" customWidth="1"/>
    <col min="4361" max="4607" width="8.8984375" style="112"/>
    <col min="4608" max="4608" width="4.3984375" style="112" customWidth="1"/>
    <col min="4609" max="4609" width="35.09765625" style="112" customWidth="1"/>
    <col min="4610" max="4610" width="40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13" style="112" customWidth="1"/>
    <col min="4616" max="4616" width="3.09765625" style="112" customWidth="1"/>
    <col min="4617" max="4863" width="8.8984375" style="112"/>
    <col min="4864" max="4864" width="4.3984375" style="112" customWidth="1"/>
    <col min="4865" max="4865" width="35.09765625" style="112" customWidth="1"/>
    <col min="4866" max="4866" width="40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13" style="112" customWidth="1"/>
    <col min="4872" max="4872" width="3.09765625" style="112" customWidth="1"/>
    <col min="4873" max="5119" width="8.8984375" style="112"/>
    <col min="5120" max="5120" width="4.3984375" style="112" customWidth="1"/>
    <col min="5121" max="5121" width="35.09765625" style="112" customWidth="1"/>
    <col min="5122" max="5122" width="40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13" style="112" customWidth="1"/>
    <col min="5128" max="5128" width="3.09765625" style="112" customWidth="1"/>
    <col min="5129" max="5375" width="8.8984375" style="112"/>
    <col min="5376" max="5376" width="4.3984375" style="112" customWidth="1"/>
    <col min="5377" max="5377" width="35.09765625" style="112" customWidth="1"/>
    <col min="5378" max="5378" width="40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13" style="112" customWidth="1"/>
    <col min="5384" max="5384" width="3.09765625" style="112" customWidth="1"/>
    <col min="5385" max="5631" width="8.8984375" style="112"/>
    <col min="5632" max="5632" width="4.3984375" style="112" customWidth="1"/>
    <col min="5633" max="5633" width="35.09765625" style="112" customWidth="1"/>
    <col min="5634" max="5634" width="40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13" style="112" customWidth="1"/>
    <col min="5640" max="5640" width="3.09765625" style="112" customWidth="1"/>
    <col min="5641" max="5887" width="8.8984375" style="112"/>
    <col min="5888" max="5888" width="4.3984375" style="112" customWidth="1"/>
    <col min="5889" max="5889" width="35.09765625" style="112" customWidth="1"/>
    <col min="5890" max="5890" width="40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13" style="112" customWidth="1"/>
    <col min="5896" max="5896" width="3.09765625" style="112" customWidth="1"/>
    <col min="5897" max="6143" width="8.8984375" style="112"/>
    <col min="6144" max="6144" width="4.3984375" style="112" customWidth="1"/>
    <col min="6145" max="6145" width="35.09765625" style="112" customWidth="1"/>
    <col min="6146" max="6146" width="40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13" style="112" customWidth="1"/>
    <col min="6152" max="6152" width="3.09765625" style="112" customWidth="1"/>
    <col min="6153" max="6399" width="8.8984375" style="112"/>
    <col min="6400" max="6400" width="4.3984375" style="112" customWidth="1"/>
    <col min="6401" max="6401" width="35.09765625" style="112" customWidth="1"/>
    <col min="6402" max="6402" width="40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13" style="112" customWidth="1"/>
    <col min="6408" max="6408" width="3.09765625" style="112" customWidth="1"/>
    <col min="6409" max="6655" width="8.8984375" style="112"/>
    <col min="6656" max="6656" width="4.3984375" style="112" customWidth="1"/>
    <col min="6657" max="6657" width="35.09765625" style="112" customWidth="1"/>
    <col min="6658" max="6658" width="40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13" style="112" customWidth="1"/>
    <col min="6664" max="6664" width="3.09765625" style="112" customWidth="1"/>
    <col min="6665" max="6911" width="8.8984375" style="112"/>
    <col min="6912" max="6912" width="4.3984375" style="112" customWidth="1"/>
    <col min="6913" max="6913" width="35.09765625" style="112" customWidth="1"/>
    <col min="6914" max="6914" width="40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13" style="112" customWidth="1"/>
    <col min="6920" max="6920" width="3.09765625" style="112" customWidth="1"/>
    <col min="6921" max="7167" width="8.8984375" style="112"/>
    <col min="7168" max="7168" width="4.3984375" style="112" customWidth="1"/>
    <col min="7169" max="7169" width="35.09765625" style="112" customWidth="1"/>
    <col min="7170" max="7170" width="40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13" style="112" customWidth="1"/>
    <col min="7176" max="7176" width="3.09765625" style="112" customWidth="1"/>
    <col min="7177" max="7423" width="8.8984375" style="112"/>
    <col min="7424" max="7424" width="4.3984375" style="112" customWidth="1"/>
    <col min="7425" max="7425" width="35.09765625" style="112" customWidth="1"/>
    <col min="7426" max="7426" width="40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13" style="112" customWidth="1"/>
    <col min="7432" max="7432" width="3.09765625" style="112" customWidth="1"/>
    <col min="7433" max="7679" width="8.8984375" style="112"/>
    <col min="7680" max="7680" width="4.3984375" style="112" customWidth="1"/>
    <col min="7681" max="7681" width="35.09765625" style="112" customWidth="1"/>
    <col min="7682" max="7682" width="40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13" style="112" customWidth="1"/>
    <col min="7688" max="7688" width="3.09765625" style="112" customWidth="1"/>
    <col min="7689" max="7935" width="8.8984375" style="112"/>
    <col min="7936" max="7936" width="4.3984375" style="112" customWidth="1"/>
    <col min="7937" max="7937" width="35.09765625" style="112" customWidth="1"/>
    <col min="7938" max="7938" width="40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13" style="112" customWidth="1"/>
    <col min="7944" max="7944" width="3.09765625" style="112" customWidth="1"/>
    <col min="7945" max="8191" width="8.8984375" style="112"/>
    <col min="8192" max="8192" width="4.3984375" style="112" customWidth="1"/>
    <col min="8193" max="8193" width="35.09765625" style="112" customWidth="1"/>
    <col min="8194" max="8194" width="40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13" style="112" customWidth="1"/>
    <col min="8200" max="8200" width="3.09765625" style="112" customWidth="1"/>
    <col min="8201" max="8447" width="8.8984375" style="112"/>
    <col min="8448" max="8448" width="4.3984375" style="112" customWidth="1"/>
    <col min="8449" max="8449" width="35.09765625" style="112" customWidth="1"/>
    <col min="8450" max="8450" width="40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13" style="112" customWidth="1"/>
    <col min="8456" max="8456" width="3.09765625" style="112" customWidth="1"/>
    <col min="8457" max="8703" width="8.8984375" style="112"/>
    <col min="8704" max="8704" width="4.3984375" style="112" customWidth="1"/>
    <col min="8705" max="8705" width="35.09765625" style="112" customWidth="1"/>
    <col min="8706" max="8706" width="40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13" style="112" customWidth="1"/>
    <col min="8712" max="8712" width="3.09765625" style="112" customWidth="1"/>
    <col min="8713" max="8959" width="8.8984375" style="112"/>
    <col min="8960" max="8960" width="4.3984375" style="112" customWidth="1"/>
    <col min="8961" max="8961" width="35.09765625" style="112" customWidth="1"/>
    <col min="8962" max="8962" width="40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13" style="112" customWidth="1"/>
    <col min="8968" max="8968" width="3.09765625" style="112" customWidth="1"/>
    <col min="8969" max="9215" width="8.8984375" style="112"/>
    <col min="9216" max="9216" width="4.3984375" style="112" customWidth="1"/>
    <col min="9217" max="9217" width="35.09765625" style="112" customWidth="1"/>
    <col min="9218" max="9218" width="40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13" style="112" customWidth="1"/>
    <col min="9224" max="9224" width="3.09765625" style="112" customWidth="1"/>
    <col min="9225" max="9471" width="8.8984375" style="112"/>
    <col min="9472" max="9472" width="4.3984375" style="112" customWidth="1"/>
    <col min="9473" max="9473" width="35.09765625" style="112" customWidth="1"/>
    <col min="9474" max="9474" width="40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13" style="112" customWidth="1"/>
    <col min="9480" max="9480" width="3.09765625" style="112" customWidth="1"/>
    <col min="9481" max="9727" width="8.8984375" style="112"/>
    <col min="9728" max="9728" width="4.3984375" style="112" customWidth="1"/>
    <col min="9729" max="9729" width="35.09765625" style="112" customWidth="1"/>
    <col min="9730" max="9730" width="40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13" style="112" customWidth="1"/>
    <col min="9736" max="9736" width="3.09765625" style="112" customWidth="1"/>
    <col min="9737" max="9983" width="8.8984375" style="112"/>
    <col min="9984" max="9984" width="4.3984375" style="112" customWidth="1"/>
    <col min="9985" max="9985" width="35.09765625" style="112" customWidth="1"/>
    <col min="9986" max="9986" width="40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13" style="112" customWidth="1"/>
    <col min="9992" max="9992" width="3.09765625" style="112" customWidth="1"/>
    <col min="9993" max="10239" width="8.8984375" style="112"/>
    <col min="10240" max="10240" width="4.3984375" style="112" customWidth="1"/>
    <col min="10241" max="10241" width="35.09765625" style="112" customWidth="1"/>
    <col min="10242" max="10242" width="40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13" style="112" customWidth="1"/>
    <col min="10248" max="10248" width="3.09765625" style="112" customWidth="1"/>
    <col min="10249" max="10495" width="8.8984375" style="112"/>
    <col min="10496" max="10496" width="4.3984375" style="112" customWidth="1"/>
    <col min="10497" max="10497" width="35.09765625" style="112" customWidth="1"/>
    <col min="10498" max="10498" width="40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13" style="112" customWidth="1"/>
    <col min="10504" max="10504" width="3.09765625" style="112" customWidth="1"/>
    <col min="10505" max="10751" width="8.8984375" style="112"/>
    <col min="10752" max="10752" width="4.3984375" style="112" customWidth="1"/>
    <col min="10753" max="10753" width="35.09765625" style="112" customWidth="1"/>
    <col min="10754" max="10754" width="40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13" style="112" customWidth="1"/>
    <col min="10760" max="10760" width="3.09765625" style="112" customWidth="1"/>
    <col min="10761" max="11007" width="8.8984375" style="112"/>
    <col min="11008" max="11008" width="4.3984375" style="112" customWidth="1"/>
    <col min="11009" max="11009" width="35.09765625" style="112" customWidth="1"/>
    <col min="11010" max="11010" width="40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13" style="112" customWidth="1"/>
    <col min="11016" max="11016" width="3.09765625" style="112" customWidth="1"/>
    <col min="11017" max="11263" width="8.8984375" style="112"/>
    <col min="11264" max="11264" width="4.3984375" style="112" customWidth="1"/>
    <col min="11265" max="11265" width="35.09765625" style="112" customWidth="1"/>
    <col min="11266" max="11266" width="40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13" style="112" customWidth="1"/>
    <col min="11272" max="11272" width="3.09765625" style="112" customWidth="1"/>
    <col min="11273" max="11519" width="8.8984375" style="112"/>
    <col min="11520" max="11520" width="4.3984375" style="112" customWidth="1"/>
    <col min="11521" max="11521" width="35.09765625" style="112" customWidth="1"/>
    <col min="11522" max="11522" width="40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13" style="112" customWidth="1"/>
    <col min="11528" max="11528" width="3.09765625" style="112" customWidth="1"/>
    <col min="11529" max="11775" width="8.8984375" style="112"/>
    <col min="11776" max="11776" width="4.3984375" style="112" customWidth="1"/>
    <col min="11777" max="11777" width="35.09765625" style="112" customWidth="1"/>
    <col min="11778" max="11778" width="40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13" style="112" customWidth="1"/>
    <col min="11784" max="11784" width="3.09765625" style="112" customWidth="1"/>
    <col min="11785" max="12031" width="8.8984375" style="112"/>
    <col min="12032" max="12032" width="4.3984375" style="112" customWidth="1"/>
    <col min="12033" max="12033" width="35.09765625" style="112" customWidth="1"/>
    <col min="12034" max="12034" width="40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13" style="112" customWidth="1"/>
    <col min="12040" max="12040" width="3.09765625" style="112" customWidth="1"/>
    <col min="12041" max="12287" width="8.8984375" style="112"/>
    <col min="12288" max="12288" width="4.3984375" style="112" customWidth="1"/>
    <col min="12289" max="12289" width="35.09765625" style="112" customWidth="1"/>
    <col min="12290" max="12290" width="40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13" style="112" customWidth="1"/>
    <col min="12296" max="12296" width="3.09765625" style="112" customWidth="1"/>
    <col min="12297" max="12543" width="8.8984375" style="112"/>
    <col min="12544" max="12544" width="4.3984375" style="112" customWidth="1"/>
    <col min="12545" max="12545" width="35.09765625" style="112" customWidth="1"/>
    <col min="12546" max="12546" width="40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13" style="112" customWidth="1"/>
    <col min="12552" max="12552" width="3.09765625" style="112" customWidth="1"/>
    <col min="12553" max="12799" width="8.8984375" style="112"/>
    <col min="12800" max="12800" width="4.3984375" style="112" customWidth="1"/>
    <col min="12801" max="12801" width="35.09765625" style="112" customWidth="1"/>
    <col min="12802" max="12802" width="40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13" style="112" customWidth="1"/>
    <col min="12808" max="12808" width="3.09765625" style="112" customWidth="1"/>
    <col min="12809" max="13055" width="8.8984375" style="112"/>
    <col min="13056" max="13056" width="4.3984375" style="112" customWidth="1"/>
    <col min="13057" max="13057" width="35.09765625" style="112" customWidth="1"/>
    <col min="13058" max="13058" width="40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13" style="112" customWidth="1"/>
    <col min="13064" max="13064" width="3.09765625" style="112" customWidth="1"/>
    <col min="13065" max="13311" width="8.8984375" style="112"/>
    <col min="13312" max="13312" width="4.3984375" style="112" customWidth="1"/>
    <col min="13313" max="13313" width="35.09765625" style="112" customWidth="1"/>
    <col min="13314" max="13314" width="40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13" style="112" customWidth="1"/>
    <col min="13320" max="13320" width="3.09765625" style="112" customWidth="1"/>
    <col min="13321" max="13567" width="8.8984375" style="112"/>
    <col min="13568" max="13568" width="4.3984375" style="112" customWidth="1"/>
    <col min="13569" max="13569" width="35.09765625" style="112" customWidth="1"/>
    <col min="13570" max="13570" width="40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13" style="112" customWidth="1"/>
    <col min="13576" max="13576" width="3.09765625" style="112" customWidth="1"/>
    <col min="13577" max="13823" width="8.8984375" style="112"/>
    <col min="13824" max="13824" width="4.3984375" style="112" customWidth="1"/>
    <col min="13825" max="13825" width="35.09765625" style="112" customWidth="1"/>
    <col min="13826" max="13826" width="40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13" style="112" customWidth="1"/>
    <col min="13832" max="13832" width="3.09765625" style="112" customWidth="1"/>
    <col min="13833" max="14079" width="8.8984375" style="112"/>
    <col min="14080" max="14080" width="4.3984375" style="112" customWidth="1"/>
    <col min="14081" max="14081" width="35.09765625" style="112" customWidth="1"/>
    <col min="14082" max="14082" width="40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13" style="112" customWidth="1"/>
    <col min="14088" max="14088" width="3.09765625" style="112" customWidth="1"/>
    <col min="14089" max="14335" width="8.8984375" style="112"/>
    <col min="14336" max="14336" width="4.3984375" style="112" customWidth="1"/>
    <col min="14337" max="14337" width="35.09765625" style="112" customWidth="1"/>
    <col min="14338" max="14338" width="40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13" style="112" customWidth="1"/>
    <col min="14344" max="14344" width="3.09765625" style="112" customWidth="1"/>
    <col min="14345" max="14591" width="8.8984375" style="112"/>
    <col min="14592" max="14592" width="4.3984375" style="112" customWidth="1"/>
    <col min="14593" max="14593" width="35.09765625" style="112" customWidth="1"/>
    <col min="14594" max="14594" width="40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13" style="112" customWidth="1"/>
    <col min="14600" max="14600" width="3.09765625" style="112" customWidth="1"/>
    <col min="14601" max="14847" width="8.8984375" style="112"/>
    <col min="14848" max="14848" width="4.3984375" style="112" customWidth="1"/>
    <col min="14849" max="14849" width="35.09765625" style="112" customWidth="1"/>
    <col min="14850" max="14850" width="40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13" style="112" customWidth="1"/>
    <col min="14856" max="14856" width="3.09765625" style="112" customWidth="1"/>
    <col min="14857" max="15103" width="8.8984375" style="112"/>
    <col min="15104" max="15104" width="4.3984375" style="112" customWidth="1"/>
    <col min="15105" max="15105" width="35.09765625" style="112" customWidth="1"/>
    <col min="15106" max="15106" width="40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13" style="112" customWidth="1"/>
    <col min="15112" max="15112" width="3.09765625" style="112" customWidth="1"/>
    <col min="15113" max="15359" width="8.8984375" style="112"/>
    <col min="15360" max="15360" width="4.3984375" style="112" customWidth="1"/>
    <col min="15361" max="15361" width="35.09765625" style="112" customWidth="1"/>
    <col min="15362" max="15362" width="40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13" style="112" customWidth="1"/>
    <col min="15368" max="15368" width="3.09765625" style="112" customWidth="1"/>
    <col min="15369" max="15615" width="8.8984375" style="112"/>
    <col min="15616" max="15616" width="4.3984375" style="112" customWidth="1"/>
    <col min="15617" max="15617" width="35.09765625" style="112" customWidth="1"/>
    <col min="15618" max="15618" width="40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13" style="112" customWidth="1"/>
    <col min="15624" max="15624" width="3.09765625" style="112" customWidth="1"/>
    <col min="15625" max="15871" width="8.8984375" style="112"/>
    <col min="15872" max="15872" width="4.3984375" style="112" customWidth="1"/>
    <col min="15873" max="15873" width="35.09765625" style="112" customWidth="1"/>
    <col min="15874" max="15874" width="40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13" style="112" customWidth="1"/>
    <col min="15880" max="15880" width="3.09765625" style="112" customWidth="1"/>
    <col min="15881" max="16127" width="8.8984375" style="112"/>
    <col min="16128" max="16128" width="4.3984375" style="112" customWidth="1"/>
    <col min="16129" max="16129" width="35.09765625" style="112" customWidth="1"/>
    <col min="16130" max="16130" width="40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13" style="112" customWidth="1"/>
    <col min="16136" max="16136" width="3.09765625" style="112" customWidth="1"/>
    <col min="16137" max="16384" width="8.8984375" style="112"/>
  </cols>
  <sheetData>
    <row r="1" spans="1:8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8" ht="15.7" customHeight="1" x14ac:dyDescent="0.25">
      <c r="B2" s="113" t="s">
        <v>2121</v>
      </c>
    </row>
    <row r="3" spans="1:8" ht="15.7" customHeight="1" x14ac:dyDescent="0.25">
      <c r="B3" s="113"/>
    </row>
    <row r="4" spans="1:8" ht="15" customHeight="1" x14ac:dyDescent="0.3">
      <c r="A4" s="431" t="s">
        <v>873</v>
      </c>
      <c r="C4" s="117" t="s">
        <v>201</v>
      </c>
      <c r="D4" s="117" t="s">
        <v>202</v>
      </c>
      <c r="E4" s="117" t="s">
        <v>203</v>
      </c>
      <c r="F4" s="430" t="s">
        <v>435</v>
      </c>
    </row>
    <row r="5" spans="1:8" ht="15" customHeight="1" x14ac:dyDescent="0.25">
      <c r="A5" s="432" t="s">
        <v>632</v>
      </c>
      <c r="B5" s="112" t="s">
        <v>2122</v>
      </c>
      <c r="C5" s="120">
        <v>852.09</v>
      </c>
      <c r="D5" s="120"/>
      <c r="E5" s="120">
        <v>852.09</v>
      </c>
      <c r="F5" s="115" t="s">
        <v>5</v>
      </c>
    </row>
    <row r="6" spans="1:8" ht="15" customHeight="1" x14ac:dyDescent="0.25">
      <c r="C6" s="120"/>
      <c r="D6" s="120"/>
      <c r="E6" s="120"/>
    </row>
    <row r="7" spans="1:8" ht="15" customHeight="1" x14ac:dyDescent="0.25">
      <c r="C7" s="410">
        <f>SUM(C5:C6)</f>
        <v>852.09</v>
      </c>
      <c r="D7" s="410">
        <f>SUM(D5:D6)</f>
        <v>0</v>
      </c>
      <c r="E7" s="410">
        <f>SUM(E5:E6)</f>
        <v>852.09</v>
      </c>
      <c r="H7" s="112" t="s">
        <v>10</v>
      </c>
    </row>
    <row r="8" spans="1:8" ht="15" customHeight="1" x14ac:dyDescent="0.25">
      <c r="C8" s="435"/>
      <c r="D8" s="435"/>
      <c r="E8" s="435"/>
    </row>
    <row r="9" spans="1:8" ht="15" customHeight="1" x14ac:dyDescent="0.3">
      <c r="A9" s="431" t="s">
        <v>874</v>
      </c>
      <c r="C9" s="412"/>
      <c r="D9" s="412"/>
      <c r="E9" s="412"/>
    </row>
    <row r="10" spans="1:8" ht="15" customHeight="1" x14ac:dyDescent="0.25">
      <c r="A10" s="432" t="s">
        <v>259</v>
      </c>
      <c r="B10" s="112" t="s">
        <v>2123</v>
      </c>
      <c r="C10" s="120">
        <v>10</v>
      </c>
      <c r="D10" s="120">
        <v>2</v>
      </c>
      <c r="E10" s="120">
        <v>12</v>
      </c>
      <c r="F10" s="115">
        <v>109122</v>
      </c>
    </row>
    <row r="11" spans="1:8" ht="15" customHeight="1" x14ac:dyDescent="0.25">
      <c r="A11" s="432" t="s">
        <v>1901</v>
      </c>
      <c r="B11" s="112" t="s">
        <v>613</v>
      </c>
      <c r="C11" s="120">
        <v>21.6</v>
      </c>
      <c r="D11" s="120"/>
      <c r="E11" s="120">
        <v>21.6</v>
      </c>
      <c r="F11" s="115">
        <v>109123</v>
      </c>
    </row>
    <row r="12" spans="1:8" ht="15" customHeight="1" x14ac:dyDescent="0.25">
      <c r="A12" s="432" t="s">
        <v>849</v>
      </c>
      <c r="B12" s="112" t="s">
        <v>2124</v>
      </c>
      <c r="C12" s="120">
        <v>195.3</v>
      </c>
      <c r="D12" s="120"/>
      <c r="E12" s="120">
        <v>195.3</v>
      </c>
      <c r="F12" s="115">
        <v>109124</v>
      </c>
      <c r="G12" s="244"/>
    </row>
    <row r="13" spans="1:8" ht="15" customHeight="1" x14ac:dyDescent="0.25">
      <c r="A13" s="432" t="s">
        <v>2125</v>
      </c>
      <c r="B13" s="112" t="s">
        <v>2126</v>
      </c>
      <c r="C13" s="120">
        <v>22.5</v>
      </c>
      <c r="D13" s="120"/>
      <c r="E13" s="120">
        <v>22.5</v>
      </c>
      <c r="F13" s="115">
        <v>109125</v>
      </c>
    </row>
    <row r="14" spans="1:8" ht="15" customHeight="1" x14ac:dyDescent="0.25">
      <c r="A14" s="432" t="s">
        <v>660</v>
      </c>
      <c r="B14" s="112" t="s">
        <v>131</v>
      </c>
      <c r="C14" s="120">
        <v>40.71</v>
      </c>
      <c r="D14" s="120">
        <v>8.14</v>
      </c>
      <c r="E14" s="120">
        <v>48.85</v>
      </c>
      <c r="F14" s="115">
        <v>109126</v>
      </c>
    </row>
    <row r="15" spans="1:8" ht="15" customHeight="1" x14ac:dyDescent="0.25">
      <c r="C15" s="120"/>
      <c r="D15" s="120"/>
      <c r="E15" s="120"/>
    </row>
    <row r="16" spans="1:8" ht="15" customHeight="1" x14ac:dyDescent="0.25">
      <c r="C16" s="410">
        <f>SUM(C10:C15)</f>
        <v>290.11</v>
      </c>
      <c r="D16" s="410">
        <f>SUM(D10:D15)</f>
        <v>10.14</v>
      </c>
      <c r="E16" s="410">
        <f>SUM(E10:E15)</f>
        <v>300.25</v>
      </c>
    </row>
    <row r="17" spans="1:7" ht="15" customHeight="1" x14ac:dyDescent="0.25">
      <c r="C17" s="435"/>
      <c r="D17" s="435"/>
      <c r="E17" s="435"/>
    </row>
    <row r="18" spans="1:7" ht="15" customHeight="1" x14ac:dyDescent="0.3">
      <c r="A18" s="431" t="s">
        <v>876</v>
      </c>
      <c r="C18" s="412"/>
      <c r="D18" s="412"/>
      <c r="E18" s="412"/>
    </row>
    <row r="19" spans="1:7" ht="15" customHeight="1" x14ac:dyDescent="0.25">
      <c r="A19" s="432" t="s">
        <v>80</v>
      </c>
      <c r="B19" s="112" t="s">
        <v>81</v>
      </c>
      <c r="C19" s="412">
        <v>61</v>
      </c>
      <c r="D19" s="412"/>
      <c r="E19" s="412">
        <v>61</v>
      </c>
      <c r="F19" s="115" t="s">
        <v>1963</v>
      </c>
    </row>
    <row r="20" spans="1:7" ht="15" customHeight="1" x14ac:dyDescent="0.25">
      <c r="A20" s="432" t="s">
        <v>339</v>
      </c>
      <c r="B20" s="112" t="s">
        <v>2022</v>
      </c>
      <c r="C20" s="412">
        <v>47.8</v>
      </c>
      <c r="D20" s="412">
        <v>9.56</v>
      </c>
      <c r="E20" s="412">
        <v>57.36</v>
      </c>
      <c r="F20" s="115" t="s">
        <v>1963</v>
      </c>
    </row>
    <row r="21" spans="1:7" ht="15" customHeight="1" x14ac:dyDescent="0.25">
      <c r="A21" s="432" t="s">
        <v>289</v>
      </c>
      <c r="B21" s="112" t="s">
        <v>1702</v>
      </c>
      <c r="C21" s="412">
        <v>122.76</v>
      </c>
      <c r="D21" s="412">
        <v>10.35</v>
      </c>
      <c r="E21" s="412">
        <v>133.11000000000001</v>
      </c>
      <c r="F21" s="115" t="s">
        <v>1963</v>
      </c>
    </row>
    <row r="22" spans="1:7" ht="15" customHeight="1" x14ac:dyDescent="0.25">
      <c r="A22" s="432" t="s">
        <v>27</v>
      </c>
      <c r="B22" s="112" t="s">
        <v>1659</v>
      </c>
      <c r="C22" s="120">
        <v>11.5</v>
      </c>
      <c r="D22" s="120"/>
      <c r="E22" s="120">
        <v>11.5</v>
      </c>
      <c r="F22" s="115">
        <v>109130</v>
      </c>
      <c r="G22" s="414"/>
    </row>
    <row r="23" spans="1:7" ht="15" customHeight="1" x14ac:dyDescent="0.25">
      <c r="A23" s="432" t="s">
        <v>2127</v>
      </c>
      <c r="B23" s="112" t="s">
        <v>2128</v>
      </c>
      <c r="C23" s="120">
        <v>6</v>
      </c>
      <c r="D23" s="120"/>
      <c r="E23" s="120">
        <v>6</v>
      </c>
      <c r="F23" s="115">
        <v>109131</v>
      </c>
    </row>
    <row r="24" spans="1:7" ht="15" customHeight="1" x14ac:dyDescent="0.25">
      <c r="A24" s="432" t="s">
        <v>2075</v>
      </c>
      <c r="B24" s="112" t="s">
        <v>382</v>
      </c>
      <c r="C24" s="120">
        <v>10.119999999999999</v>
      </c>
      <c r="D24" s="120">
        <v>4.38</v>
      </c>
      <c r="E24" s="120">
        <v>14.5</v>
      </c>
      <c r="F24" s="115">
        <v>109132</v>
      </c>
    </row>
    <row r="25" spans="1:7" ht="15" customHeight="1" x14ac:dyDescent="0.25">
      <c r="A25" s="432" t="s">
        <v>2129</v>
      </c>
      <c r="B25" s="112" t="s">
        <v>2130</v>
      </c>
      <c r="C25" s="120">
        <v>55.43</v>
      </c>
      <c r="D25" s="120"/>
      <c r="E25" s="120">
        <v>55.43</v>
      </c>
      <c r="F25" s="115" t="s">
        <v>5</v>
      </c>
    </row>
    <row r="26" spans="1:7" ht="15" customHeight="1" x14ac:dyDescent="0.25">
      <c r="A26" s="432"/>
      <c r="C26" s="120"/>
      <c r="D26" s="120"/>
      <c r="E26" s="120"/>
      <c r="G26" s="244"/>
    </row>
    <row r="27" spans="1:7" s="127" customFormat="1" ht="15" customHeight="1" x14ac:dyDescent="0.3">
      <c r="B27" s="128"/>
      <c r="C27" s="410">
        <f>SUM(C19:C26)</f>
        <v>314.61</v>
      </c>
      <c r="D27" s="410">
        <f>SUM(D19:D26)</f>
        <v>24.29</v>
      </c>
      <c r="E27" s="410">
        <f>SUM(E19:E26)</f>
        <v>338.90000000000003</v>
      </c>
      <c r="F27" s="126"/>
      <c r="G27" s="248"/>
    </row>
    <row r="28" spans="1:7" s="127" customFormat="1" ht="15" customHeight="1" x14ac:dyDescent="0.3">
      <c r="B28" s="128"/>
      <c r="C28" s="435"/>
      <c r="D28" s="435"/>
      <c r="E28" s="435"/>
      <c r="F28" s="126"/>
      <c r="G28" s="248"/>
    </row>
    <row r="29" spans="1:7" ht="15" customHeight="1" x14ac:dyDescent="0.3">
      <c r="A29" s="431" t="s">
        <v>887</v>
      </c>
      <c r="C29" s="412"/>
      <c r="D29" s="412"/>
      <c r="E29" s="412"/>
    </row>
    <row r="30" spans="1:7" ht="15" customHeight="1" x14ac:dyDescent="0.25">
      <c r="A30" s="432" t="s">
        <v>2131</v>
      </c>
      <c r="B30" s="112" t="s">
        <v>2132</v>
      </c>
      <c r="C30" s="120">
        <v>50</v>
      </c>
      <c r="D30" s="120"/>
      <c r="E30" s="120">
        <v>50</v>
      </c>
      <c r="F30" s="133">
        <v>109127</v>
      </c>
    </row>
    <row r="31" spans="1:7" ht="15" customHeight="1" x14ac:dyDescent="0.25">
      <c r="A31" s="432"/>
      <c r="C31" s="120"/>
      <c r="D31" s="120"/>
      <c r="E31" s="120"/>
      <c r="F31" s="133"/>
    </row>
    <row r="32" spans="1:7" ht="15" customHeight="1" x14ac:dyDescent="0.25">
      <c r="A32" s="129"/>
      <c r="B32" s="127"/>
      <c r="C32" s="410">
        <f>SUM(C30:C31)</f>
        <v>50</v>
      </c>
      <c r="D32" s="410">
        <f>SUM(D30:D31)</f>
        <v>0</v>
      </c>
      <c r="E32" s="410">
        <f>SUM(E30:E31)</f>
        <v>50</v>
      </c>
    </row>
    <row r="33" spans="1:7" ht="15" customHeight="1" x14ac:dyDescent="0.25">
      <c r="A33" s="129"/>
      <c r="B33" s="127"/>
      <c r="C33" s="435"/>
      <c r="D33" s="435"/>
      <c r="E33" s="435"/>
    </row>
    <row r="34" spans="1:7" ht="15" customHeight="1" x14ac:dyDescent="0.25"/>
    <row r="35" spans="1:7" ht="15" customHeight="1" x14ac:dyDescent="0.3">
      <c r="A35" s="431" t="s">
        <v>1183</v>
      </c>
      <c r="B35" s="432"/>
      <c r="C35" s="412"/>
      <c r="D35" s="412"/>
      <c r="E35" s="412"/>
    </row>
    <row r="36" spans="1:7" ht="15" customHeight="1" x14ac:dyDescent="0.25">
      <c r="A36" s="432" t="s">
        <v>686</v>
      </c>
      <c r="B36" s="432" t="s">
        <v>2133</v>
      </c>
      <c r="C36" s="120">
        <v>410</v>
      </c>
      <c r="D36" s="120">
        <v>82</v>
      </c>
      <c r="E36" s="120">
        <v>492</v>
      </c>
      <c r="F36" s="115">
        <v>109128</v>
      </c>
    </row>
    <row r="37" spans="1:7" ht="15" customHeight="1" x14ac:dyDescent="0.25">
      <c r="C37" s="410">
        <f>SUM(C36:C36)</f>
        <v>410</v>
      </c>
      <c r="D37" s="410">
        <f>SUM(D36:D36)</f>
        <v>82</v>
      </c>
      <c r="E37" s="410">
        <f>SUM(E36:E36)</f>
        <v>492</v>
      </c>
    </row>
    <row r="38" spans="1:7" ht="15" customHeight="1" x14ac:dyDescent="0.25">
      <c r="C38" s="435"/>
      <c r="D38" s="435"/>
      <c r="E38" s="435"/>
    </row>
    <row r="39" spans="1:7" ht="15" customHeight="1" x14ac:dyDescent="0.3">
      <c r="A39" s="431" t="s">
        <v>888</v>
      </c>
      <c r="C39" s="412"/>
      <c r="D39" s="412"/>
      <c r="E39" s="412"/>
    </row>
    <row r="40" spans="1:7" ht="15" customHeight="1" x14ac:dyDescent="0.25">
      <c r="A40" s="112" t="s">
        <v>1719</v>
      </c>
      <c r="B40" s="253" t="s">
        <v>2134</v>
      </c>
      <c r="C40" s="412">
        <v>12.45</v>
      </c>
      <c r="D40" s="412"/>
      <c r="E40" s="412">
        <v>12.45</v>
      </c>
      <c r="F40" s="115">
        <v>109129</v>
      </c>
    </row>
    <row r="41" spans="1:7" ht="15" customHeight="1" x14ac:dyDescent="0.25">
      <c r="A41" s="432"/>
      <c r="C41" s="412"/>
      <c r="D41" s="412"/>
      <c r="E41" s="412"/>
    </row>
    <row r="42" spans="1:7" ht="15" customHeight="1" x14ac:dyDescent="0.25">
      <c r="A42" s="129"/>
      <c r="B42" s="127"/>
      <c r="C42" s="410">
        <f>SUM(C40:C41)</f>
        <v>12.45</v>
      </c>
      <c r="D42" s="410">
        <f>SUM(D40:D41)</f>
        <v>0</v>
      </c>
      <c r="E42" s="410">
        <f>SUM(E40:E41)</f>
        <v>12.45</v>
      </c>
    </row>
    <row r="43" spans="1:7" ht="15" customHeight="1" x14ac:dyDescent="0.25">
      <c r="A43" s="129"/>
      <c r="B43" s="127"/>
      <c r="C43" s="435"/>
      <c r="D43" s="435"/>
      <c r="E43" s="435"/>
    </row>
    <row r="44" spans="1:7" ht="15" customHeight="1" x14ac:dyDescent="0.3">
      <c r="A44" s="134" t="s">
        <v>890</v>
      </c>
      <c r="B44" s="127"/>
      <c r="C44" s="435"/>
      <c r="D44" s="435"/>
      <c r="E44" s="435"/>
    </row>
    <row r="45" spans="1:7" ht="17.3" customHeight="1" x14ac:dyDescent="0.25">
      <c r="A45" s="429" t="s">
        <v>472</v>
      </c>
      <c r="B45" s="250" t="s">
        <v>2135</v>
      </c>
      <c r="C45" s="435">
        <v>313.33</v>
      </c>
      <c r="D45" s="435">
        <v>62.67</v>
      </c>
      <c r="E45" s="435">
        <v>376</v>
      </c>
    </row>
    <row r="46" spans="1:7" ht="15" customHeight="1" x14ac:dyDescent="0.25">
      <c r="A46" s="129"/>
      <c r="B46" s="127"/>
      <c r="C46" s="410">
        <f>SUM(C45:C45)</f>
        <v>313.33</v>
      </c>
      <c r="D46" s="410">
        <f>SUM(D45:D45)</f>
        <v>62.67</v>
      </c>
      <c r="E46" s="410">
        <f>SUM(E45:E45)</f>
        <v>376</v>
      </c>
      <c r="G46" s="244"/>
    </row>
    <row r="47" spans="1:7" ht="15" customHeight="1" x14ac:dyDescent="0.25">
      <c r="A47" s="129"/>
      <c r="B47" s="127"/>
      <c r="C47" s="435"/>
      <c r="D47" s="435"/>
      <c r="E47" s="435"/>
      <c r="G47" s="244"/>
    </row>
    <row r="48" spans="1:7" ht="15" customHeight="1" x14ac:dyDescent="0.35">
      <c r="A48" s="433" t="s">
        <v>2050</v>
      </c>
      <c r="B48" s="284"/>
      <c r="C48" s="395"/>
      <c r="D48" s="395"/>
      <c r="E48" s="395"/>
      <c r="F48" s="266"/>
      <c r="G48" s="244"/>
    </row>
    <row r="49" spans="1:9" ht="15" customHeight="1" x14ac:dyDescent="0.25">
      <c r="A49" s="432" t="s">
        <v>27</v>
      </c>
      <c r="B49" s="127" t="s">
        <v>2136</v>
      </c>
      <c r="C49" s="412">
        <v>95</v>
      </c>
      <c r="D49" s="412"/>
      <c r="E49" s="412">
        <v>95</v>
      </c>
      <c r="F49" s="115">
        <v>100190</v>
      </c>
      <c r="G49" s="414"/>
    </row>
    <row r="50" spans="1:9" ht="15" customHeight="1" x14ac:dyDescent="0.35">
      <c r="C50" s="122"/>
      <c r="D50" s="112"/>
      <c r="E50" s="122"/>
      <c r="F50" s="266"/>
      <c r="G50" s="414"/>
    </row>
    <row r="51" spans="1:9" ht="15" customHeight="1" x14ac:dyDescent="0.35">
      <c r="A51" s="433"/>
      <c r="B51" s="284"/>
      <c r="C51" s="410">
        <f>SUM(C49:C50)</f>
        <v>95</v>
      </c>
      <c r="D51" s="410">
        <f>SUM(D49:D50)</f>
        <v>0</v>
      </c>
      <c r="E51" s="410">
        <f>SUM(E49:E50)</f>
        <v>95</v>
      </c>
      <c r="F51" s="266"/>
      <c r="G51" s="244"/>
    </row>
    <row r="52" spans="1:9" ht="15" customHeight="1" x14ac:dyDescent="0.35">
      <c r="A52" s="433"/>
      <c r="B52" s="284"/>
      <c r="C52" s="435"/>
      <c r="D52" s="435"/>
      <c r="E52" s="435"/>
      <c r="F52" s="266"/>
      <c r="G52" s="244"/>
    </row>
    <row r="53" spans="1:9" ht="15" customHeight="1" x14ac:dyDescent="0.25">
      <c r="C53" s="435"/>
      <c r="D53" s="435"/>
      <c r="E53" s="435"/>
      <c r="G53" s="244"/>
      <c r="I53" s="249"/>
    </row>
    <row r="54" spans="1:9" ht="15" customHeight="1" x14ac:dyDescent="0.25">
      <c r="C54" s="112"/>
      <c r="D54" s="112"/>
      <c r="E54" s="112"/>
      <c r="F54" s="112"/>
      <c r="G54" s="112"/>
    </row>
    <row r="55" spans="1:9" ht="15" customHeight="1" x14ac:dyDescent="0.25">
      <c r="B55" s="141" t="s">
        <v>75</v>
      </c>
      <c r="C55" s="410">
        <f>SUM(+C7+C37+C27+C16+C32+C42+C46+C51)</f>
        <v>2337.5900000000006</v>
      </c>
      <c r="D55" s="410">
        <f>SUM(+D7+D37+D27+D16+D32+D42+D46+D51)</f>
        <v>179.1</v>
      </c>
      <c r="E55" s="410">
        <f>SUM(+E7+E37+E27+E16+E32+E42+E46+E51)</f>
        <v>2516.6900000000005</v>
      </c>
      <c r="G55" s="112"/>
    </row>
    <row r="56" spans="1:9" ht="15" customHeight="1" x14ac:dyDescent="0.25">
      <c r="B56" s="145"/>
      <c r="C56" s="435"/>
      <c r="D56" s="435"/>
      <c r="E56" s="435"/>
      <c r="G56" s="112"/>
    </row>
    <row r="57" spans="1:9" ht="15" customHeight="1" x14ac:dyDescent="0.25">
      <c r="A57" s="256" t="s">
        <v>2120</v>
      </c>
      <c r="B57" s="436"/>
      <c r="C57" s="120"/>
      <c r="G57" s="112"/>
    </row>
    <row r="58" spans="1:9" ht="15" customHeight="1" x14ac:dyDescent="0.25">
      <c r="A58" s="256"/>
      <c r="B58" s="436"/>
      <c r="C58" s="120"/>
      <c r="G58" s="112"/>
    </row>
    <row r="59" spans="1:9" ht="15" customHeight="1" x14ac:dyDescent="0.25">
      <c r="A59" s="438"/>
      <c r="B59" s="436"/>
      <c r="C59" s="120"/>
    </row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spans="1:9" ht="15" customHeight="1" x14ac:dyDescent="0.25"/>
    <row r="66" spans="1:9" ht="15" customHeight="1" x14ac:dyDescent="0.25"/>
    <row r="67" spans="1:9" ht="15" customHeight="1" x14ac:dyDescent="0.25"/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>
      <c r="H72" s="137"/>
    </row>
    <row r="73" spans="1:9" ht="15" customHeight="1" x14ac:dyDescent="0.25">
      <c r="I73" s="137"/>
    </row>
    <row r="74" spans="1:9" ht="15" customHeight="1" x14ac:dyDescent="0.25">
      <c r="I74" s="137"/>
    </row>
    <row r="75" spans="1:9" s="137" customFormat="1" ht="15" customHeight="1" x14ac:dyDescent="0.25">
      <c r="A75" s="112"/>
      <c r="B75" s="112"/>
      <c r="C75" s="409"/>
      <c r="D75" s="409"/>
      <c r="E75" s="409"/>
      <c r="F75" s="115"/>
      <c r="G75" s="243"/>
      <c r="H75" s="112"/>
      <c r="I75" s="112"/>
    </row>
    <row r="76" spans="1:9" s="137" customFormat="1" x14ac:dyDescent="0.25">
      <c r="A76" s="112"/>
      <c r="B76" s="112"/>
      <c r="C76" s="409"/>
      <c r="D76" s="409"/>
      <c r="E76" s="409"/>
      <c r="F76" s="115"/>
      <c r="G76" s="243"/>
      <c r="H76" s="112"/>
      <c r="I76" s="112"/>
    </row>
    <row r="77" spans="1:9" s="137" customFormat="1" x14ac:dyDescent="0.25">
      <c r="A77" s="112"/>
      <c r="B77" s="112"/>
      <c r="C77" s="409"/>
      <c r="D77" s="409"/>
      <c r="E77" s="409"/>
      <c r="F77" s="115"/>
      <c r="G77" s="243"/>
      <c r="H77" s="112"/>
      <c r="I77" s="112"/>
    </row>
  </sheetData>
  <mergeCells count="1">
    <mergeCell ref="A1:F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I8" sqref="I8"/>
    </sheetView>
  </sheetViews>
  <sheetFormatPr defaultColWidth="8.8984375" defaultRowHeight="13.85" x14ac:dyDescent="0.25"/>
  <cols>
    <col min="1" max="1" width="35.09765625" style="112" customWidth="1"/>
    <col min="2" max="2" width="40.5976562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4" width="8.8984375" style="112"/>
    <col min="255" max="255" width="4.3984375" style="112" customWidth="1"/>
    <col min="256" max="256" width="35.09765625" style="112" customWidth="1"/>
    <col min="257" max="257" width="40.59765625" style="112" customWidth="1"/>
    <col min="258" max="258" width="14" style="112" customWidth="1"/>
    <col min="259" max="259" width="12" style="112" customWidth="1"/>
    <col min="260" max="260" width="13.8984375" style="112" customWidth="1"/>
    <col min="261" max="261" width="9" style="112" customWidth="1"/>
    <col min="262" max="262" width="13" style="112" customWidth="1"/>
    <col min="263" max="263" width="3.09765625" style="112" customWidth="1"/>
    <col min="264" max="510" width="8.8984375" style="112"/>
    <col min="511" max="511" width="4.3984375" style="112" customWidth="1"/>
    <col min="512" max="512" width="35.09765625" style="112" customWidth="1"/>
    <col min="513" max="513" width="40.59765625" style="112" customWidth="1"/>
    <col min="514" max="514" width="14" style="112" customWidth="1"/>
    <col min="515" max="515" width="12" style="112" customWidth="1"/>
    <col min="516" max="516" width="13.8984375" style="112" customWidth="1"/>
    <col min="517" max="517" width="9" style="112" customWidth="1"/>
    <col min="518" max="518" width="13" style="112" customWidth="1"/>
    <col min="519" max="519" width="3.09765625" style="112" customWidth="1"/>
    <col min="520" max="766" width="8.8984375" style="112"/>
    <col min="767" max="767" width="4.3984375" style="112" customWidth="1"/>
    <col min="768" max="768" width="35.09765625" style="112" customWidth="1"/>
    <col min="769" max="769" width="40.59765625" style="112" customWidth="1"/>
    <col min="770" max="770" width="14" style="112" customWidth="1"/>
    <col min="771" max="771" width="12" style="112" customWidth="1"/>
    <col min="772" max="772" width="13.8984375" style="112" customWidth="1"/>
    <col min="773" max="773" width="9" style="112" customWidth="1"/>
    <col min="774" max="774" width="13" style="112" customWidth="1"/>
    <col min="775" max="775" width="3.09765625" style="112" customWidth="1"/>
    <col min="776" max="1022" width="8.8984375" style="112"/>
    <col min="1023" max="1023" width="4.3984375" style="112" customWidth="1"/>
    <col min="1024" max="1024" width="35.09765625" style="112" customWidth="1"/>
    <col min="1025" max="1025" width="40.59765625" style="112" customWidth="1"/>
    <col min="1026" max="1026" width="14" style="112" customWidth="1"/>
    <col min="1027" max="1027" width="12" style="112" customWidth="1"/>
    <col min="1028" max="1028" width="13.8984375" style="112" customWidth="1"/>
    <col min="1029" max="1029" width="9" style="112" customWidth="1"/>
    <col min="1030" max="1030" width="13" style="112" customWidth="1"/>
    <col min="1031" max="1031" width="3.09765625" style="112" customWidth="1"/>
    <col min="1032" max="1278" width="8.8984375" style="112"/>
    <col min="1279" max="1279" width="4.3984375" style="112" customWidth="1"/>
    <col min="1280" max="1280" width="35.09765625" style="112" customWidth="1"/>
    <col min="1281" max="1281" width="40.59765625" style="112" customWidth="1"/>
    <col min="1282" max="1282" width="14" style="112" customWidth="1"/>
    <col min="1283" max="1283" width="12" style="112" customWidth="1"/>
    <col min="1284" max="1284" width="13.8984375" style="112" customWidth="1"/>
    <col min="1285" max="1285" width="9" style="112" customWidth="1"/>
    <col min="1286" max="1286" width="13" style="112" customWidth="1"/>
    <col min="1287" max="1287" width="3.09765625" style="112" customWidth="1"/>
    <col min="1288" max="1534" width="8.8984375" style="112"/>
    <col min="1535" max="1535" width="4.3984375" style="112" customWidth="1"/>
    <col min="1536" max="1536" width="35.09765625" style="112" customWidth="1"/>
    <col min="1537" max="1537" width="40.59765625" style="112" customWidth="1"/>
    <col min="1538" max="1538" width="14" style="112" customWidth="1"/>
    <col min="1539" max="1539" width="12" style="112" customWidth="1"/>
    <col min="1540" max="1540" width="13.8984375" style="112" customWidth="1"/>
    <col min="1541" max="1541" width="9" style="112" customWidth="1"/>
    <col min="1542" max="1542" width="13" style="112" customWidth="1"/>
    <col min="1543" max="1543" width="3.09765625" style="112" customWidth="1"/>
    <col min="1544" max="1790" width="8.8984375" style="112"/>
    <col min="1791" max="1791" width="4.3984375" style="112" customWidth="1"/>
    <col min="1792" max="1792" width="35.09765625" style="112" customWidth="1"/>
    <col min="1793" max="1793" width="40.59765625" style="112" customWidth="1"/>
    <col min="1794" max="1794" width="14" style="112" customWidth="1"/>
    <col min="1795" max="1795" width="12" style="112" customWidth="1"/>
    <col min="1796" max="1796" width="13.8984375" style="112" customWidth="1"/>
    <col min="1797" max="1797" width="9" style="112" customWidth="1"/>
    <col min="1798" max="1798" width="13" style="112" customWidth="1"/>
    <col min="1799" max="1799" width="3.09765625" style="112" customWidth="1"/>
    <col min="1800" max="2046" width="8.8984375" style="112"/>
    <col min="2047" max="2047" width="4.3984375" style="112" customWidth="1"/>
    <col min="2048" max="2048" width="35.09765625" style="112" customWidth="1"/>
    <col min="2049" max="2049" width="40.59765625" style="112" customWidth="1"/>
    <col min="2050" max="2050" width="14" style="112" customWidth="1"/>
    <col min="2051" max="2051" width="12" style="112" customWidth="1"/>
    <col min="2052" max="2052" width="13.8984375" style="112" customWidth="1"/>
    <col min="2053" max="2053" width="9" style="112" customWidth="1"/>
    <col min="2054" max="2054" width="13" style="112" customWidth="1"/>
    <col min="2055" max="2055" width="3.09765625" style="112" customWidth="1"/>
    <col min="2056" max="2302" width="8.8984375" style="112"/>
    <col min="2303" max="2303" width="4.3984375" style="112" customWidth="1"/>
    <col min="2304" max="2304" width="35.09765625" style="112" customWidth="1"/>
    <col min="2305" max="2305" width="40.59765625" style="112" customWidth="1"/>
    <col min="2306" max="2306" width="14" style="112" customWidth="1"/>
    <col min="2307" max="2307" width="12" style="112" customWidth="1"/>
    <col min="2308" max="2308" width="13.8984375" style="112" customWidth="1"/>
    <col min="2309" max="2309" width="9" style="112" customWidth="1"/>
    <col min="2310" max="2310" width="13" style="112" customWidth="1"/>
    <col min="2311" max="2311" width="3.09765625" style="112" customWidth="1"/>
    <col min="2312" max="2558" width="8.8984375" style="112"/>
    <col min="2559" max="2559" width="4.3984375" style="112" customWidth="1"/>
    <col min="2560" max="2560" width="35.09765625" style="112" customWidth="1"/>
    <col min="2561" max="2561" width="40.59765625" style="112" customWidth="1"/>
    <col min="2562" max="2562" width="14" style="112" customWidth="1"/>
    <col min="2563" max="2563" width="12" style="112" customWidth="1"/>
    <col min="2564" max="2564" width="13.8984375" style="112" customWidth="1"/>
    <col min="2565" max="2565" width="9" style="112" customWidth="1"/>
    <col min="2566" max="2566" width="13" style="112" customWidth="1"/>
    <col min="2567" max="2567" width="3.09765625" style="112" customWidth="1"/>
    <col min="2568" max="2814" width="8.8984375" style="112"/>
    <col min="2815" max="2815" width="4.3984375" style="112" customWidth="1"/>
    <col min="2816" max="2816" width="35.09765625" style="112" customWidth="1"/>
    <col min="2817" max="2817" width="40.59765625" style="112" customWidth="1"/>
    <col min="2818" max="2818" width="14" style="112" customWidth="1"/>
    <col min="2819" max="2819" width="12" style="112" customWidth="1"/>
    <col min="2820" max="2820" width="13.8984375" style="112" customWidth="1"/>
    <col min="2821" max="2821" width="9" style="112" customWidth="1"/>
    <col min="2822" max="2822" width="13" style="112" customWidth="1"/>
    <col min="2823" max="2823" width="3.09765625" style="112" customWidth="1"/>
    <col min="2824" max="3070" width="8.8984375" style="112"/>
    <col min="3071" max="3071" width="4.3984375" style="112" customWidth="1"/>
    <col min="3072" max="3072" width="35.09765625" style="112" customWidth="1"/>
    <col min="3073" max="3073" width="40.59765625" style="112" customWidth="1"/>
    <col min="3074" max="3074" width="14" style="112" customWidth="1"/>
    <col min="3075" max="3075" width="12" style="112" customWidth="1"/>
    <col min="3076" max="3076" width="13.8984375" style="112" customWidth="1"/>
    <col min="3077" max="3077" width="9" style="112" customWidth="1"/>
    <col min="3078" max="3078" width="13" style="112" customWidth="1"/>
    <col min="3079" max="3079" width="3.09765625" style="112" customWidth="1"/>
    <col min="3080" max="3326" width="8.8984375" style="112"/>
    <col min="3327" max="3327" width="4.3984375" style="112" customWidth="1"/>
    <col min="3328" max="3328" width="35.09765625" style="112" customWidth="1"/>
    <col min="3329" max="3329" width="40.59765625" style="112" customWidth="1"/>
    <col min="3330" max="3330" width="14" style="112" customWidth="1"/>
    <col min="3331" max="3331" width="12" style="112" customWidth="1"/>
    <col min="3332" max="3332" width="13.8984375" style="112" customWidth="1"/>
    <col min="3333" max="3333" width="9" style="112" customWidth="1"/>
    <col min="3334" max="3334" width="13" style="112" customWidth="1"/>
    <col min="3335" max="3335" width="3.09765625" style="112" customWidth="1"/>
    <col min="3336" max="3582" width="8.8984375" style="112"/>
    <col min="3583" max="3583" width="4.3984375" style="112" customWidth="1"/>
    <col min="3584" max="3584" width="35.09765625" style="112" customWidth="1"/>
    <col min="3585" max="3585" width="40.59765625" style="112" customWidth="1"/>
    <col min="3586" max="3586" width="14" style="112" customWidth="1"/>
    <col min="3587" max="3587" width="12" style="112" customWidth="1"/>
    <col min="3588" max="3588" width="13.8984375" style="112" customWidth="1"/>
    <col min="3589" max="3589" width="9" style="112" customWidth="1"/>
    <col min="3590" max="3590" width="13" style="112" customWidth="1"/>
    <col min="3591" max="3591" width="3.09765625" style="112" customWidth="1"/>
    <col min="3592" max="3838" width="8.8984375" style="112"/>
    <col min="3839" max="3839" width="4.3984375" style="112" customWidth="1"/>
    <col min="3840" max="3840" width="35.09765625" style="112" customWidth="1"/>
    <col min="3841" max="3841" width="40.59765625" style="112" customWidth="1"/>
    <col min="3842" max="3842" width="14" style="112" customWidth="1"/>
    <col min="3843" max="3843" width="12" style="112" customWidth="1"/>
    <col min="3844" max="3844" width="13.8984375" style="112" customWidth="1"/>
    <col min="3845" max="3845" width="9" style="112" customWidth="1"/>
    <col min="3846" max="3846" width="13" style="112" customWidth="1"/>
    <col min="3847" max="3847" width="3.09765625" style="112" customWidth="1"/>
    <col min="3848" max="4094" width="8.8984375" style="112"/>
    <col min="4095" max="4095" width="4.3984375" style="112" customWidth="1"/>
    <col min="4096" max="4096" width="35.09765625" style="112" customWidth="1"/>
    <col min="4097" max="4097" width="40.59765625" style="112" customWidth="1"/>
    <col min="4098" max="4098" width="14" style="112" customWidth="1"/>
    <col min="4099" max="4099" width="12" style="112" customWidth="1"/>
    <col min="4100" max="4100" width="13.8984375" style="112" customWidth="1"/>
    <col min="4101" max="4101" width="9" style="112" customWidth="1"/>
    <col min="4102" max="4102" width="13" style="112" customWidth="1"/>
    <col min="4103" max="4103" width="3.09765625" style="112" customWidth="1"/>
    <col min="4104" max="4350" width="8.8984375" style="112"/>
    <col min="4351" max="4351" width="4.3984375" style="112" customWidth="1"/>
    <col min="4352" max="4352" width="35.09765625" style="112" customWidth="1"/>
    <col min="4353" max="4353" width="40.59765625" style="112" customWidth="1"/>
    <col min="4354" max="4354" width="14" style="112" customWidth="1"/>
    <col min="4355" max="4355" width="12" style="112" customWidth="1"/>
    <col min="4356" max="4356" width="13.8984375" style="112" customWidth="1"/>
    <col min="4357" max="4357" width="9" style="112" customWidth="1"/>
    <col min="4358" max="4358" width="13" style="112" customWidth="1"/>
    <col min="4359" max="4359" width="3.09765625" style="112" customWidth="1"/>
    <col min="4360" max="4606" width="8.8984375" style="112"/>
    <col min="4607" max="4607" width="4.3984375" style="112" customWidth="1"/>
    <col min="4608" max="4608" width="35.09765625" style="112" customWidth="1"/>
    <col min="4609" max="4609" width="40.59765625" style="112" customWidth="1"/>
    <col min="4610" max="4610" width="14" style="112" customWidth="1"/>
    <col min="4611" max="4611" width="12" style="112" customWidth="1"/>
    <col min="4612" max="4612" width="13.8984375" style="112" customWidth="1"/>
    <col min="4613" max="4613" width="9" style="112" customWidth="1"/>
    <col min="4614" max="4614" width="13" style="112" customWidth="1"/>
    <col min="4615" max="4615" width="3.09765625" style="112" customWidth="1"/>
    <col min="4616" max="4862" width="8.8984375" style="112"/>
    <col min="4863" max="4863" width="4.3984375" style="112" customWidth="1"/>
    <col min="4864" max="4864" width="35.09765625" style="112" customWidth="1"/>
    <col min="4865" max="4865" width="40.59765625" style="112" customWidth="1"/>
    <col min="4866" max="4866" width="14" style="112" customWidth="1"/>
    <col min="4867" max="4867" width="12" style="112" customWidth="1"/>
    <col min="4868" max="4868" width="13.8984375" style="112" customWidth="1"/>
    <col min="4869" max="4869" width="9" style="112" customWidth="1"/>
    <col min="4870" max="4870" width="13" style="112" customWidth="1"/>
    <col min="4871" max="4871" width="3.09765625" style="112" customWidth="1"/>
    <col min="4872" max="5118" width="8.8984375" style="112"/>
    <col min="5119" max="5119" width="4.3984375" style="112" customWidth="1"/>
    <col min="5120" max="5120" width="35.09765625" style="112" customWidth="1"/>
    <col min="5121" max="5121" width="40.59765625" style="112" customWidth="1"/>
    <col min="5122" max="5122" width="14" style="112" customWidth="1"/>
    <col min="5123" max="5123" width="12" style="112" customWidth="1"/>
    <col min="5124" max="5124" width="13.8984375" style="112" customWidth="1"/>
    <col min="5125" max="5125" width="9" style="112" customWidth="1"/>
    <col min="5126" max="5126" width="13" style="112" customWidth="1"/>
    <col min="5127" max="5127" width="3.09765625" style="112" customWidth="1"/>
    <col min="5128" max="5374" width="8.8984375" style="112"/>
    <col min="5375" max="5375" width="4.3984375" style="112" customWidth="1"/>
    <col min="5376" max="5376" width="35.09765625" style="112" customWidth="1"/>
    <col min="5377" max="5377" width="40.59765625" style="112" customWidth="1"/>
    <col min="5378" max="5378" width="14" style="112" customWidth="1"/>
    <col min="5379" max="5379" width="12" style="112" customWidth="1"/>
    <col min="5380" max="5380" width="13.8984375" style="112" customWidth="1"/>
    <col min="5381" max="5381" width="9" style="112" customWidth="1"/>
    <col min="5382" max="5382" width="13" style="112" customWidth="1"/>
    <col min="5383" max="5383" width="3.09765625" style="112" customWidth="1"/>
    <col min="5384" max="5630" width="8.8984375" style="112"/>
    <col min="5631" max="5631" width="4.3984375" style="112" customWidth="1"/>
    <col min="5632" max="5632" width="35.09765625" style="112" customWidth="1"/>
    <col min="5633" max="5633" width="40.59765625" style="112" customWidth="1"/>
    <col min="5634" max="5634" width="14" style="112" customWidth="1"/>
    <col min="5635" max="5635" width="12" style="112" customWidth="1"/>
    <col min="5636" max="5636" width="13.8984375" style="112" customWidth="1"/>
    <col min="5637" max="5637" width="9" style="112" customWidth="1"/>
    <col min="5638" max="5638" width="13" style="112" customWidth="1"/>
    <col min="5639" max="5639" width="3.09765625" style="112" customWidth="1"/>
    <col min="5640" max="5886" width="8.8984375" style="112"/>
    <col min="5887" max="5887" width="4.3984375" style="112" customWidth="1"/>
    <col min="5888" max="5888" width="35.09765625" style="112" customWidth="1"/>
    <col min="5889" max="5889" width="40.59765625" style="112" customWidth="1"/>
    <col min="5890" max="5890" width="14" style="112" customWidth="1"/>
    <col min="5891" max="5891" width="12" style="112" customWidth="1"/>
    <col min="5892" max="5892" width="13.8984375" style="112" customWidth="1"/>
    <col min="5893" max="5893" width="9" style="112" customWidth="1"/>
    <col min="5894" max="5894" width="13" style="112" customWidth="1"/>
    <col min="5895" max="5895" width="3.09765625" style="112" customWidth="1"/>
    <col min="5896" max="6142" width="8.8984375" style="112"/>
    <col min="6143" max="6143" width="4.3984375" style="112" customWidth="1"/>
    <col min="6144" max="6144" width="35.09765625" style="112" customWidth="1"/>
    <col min="6145" max="6145" width="40.59765625" style="112" customWidth="1"/>
    <col min="6146" max="6146" width="14" style="112" customWidth="1"/>
    <col min="6147" max="6147" width="12" style="112" customWidth="1"/>
    <col min="6148" max="6148" width="13.8984375" style="112" customWidth="1"/>
    <col min="6149" max="6149" width="9" style="112" customWidth="1"/>
    <col min="6150" max="6150" width="13" style="112" customWidth="1"/>
    <col min="6151" max="6151" width="3.09765625" style="112" customWidth="1"/>
    <col min="6152" max="6398" width="8.8984375" style="112"/>
    <col min="6399" max="6399" width="4.3984375" style="112" customWidth="1"/>
    <col min="6400" max="6400" width="35.09765625" style="112" customWidth="1"/>
    <col min="6401" max="6401" width="40.59765625" style="112" customWidth="1"/>
    <col min="6402" max="6402" width="14" style="112" customWidth="1"/>
    <col min="6403" max="6403" width="12" style="112" customWidth="1"/>
    <col min="6404" max="6404" width="13.8984375" style="112" customWidth="1"/>
    <col min="6405" max="6405" width="9" style="112" customWidth="1"/>
    <col min="6406" max="6406" width="13" style="112" customWidth="1"/>
    <col min="6407" max="6407" width="3.09765625" style="112" customWidth="1"/>
    <col min="6408" max="6654" width="8.8984375" style="112"/>
    <col min="6655" max="6655" width="4.3984375" style="112" customWidth="1"/>
    <col min="6656" max="6656" width="35.09765625" style="112" customWidth="1"/>
    <col min="6657" max="6657" width="40.59765625" style="112" customWidth="1"/>
    <col min="6658" max="6658" width="14" style="112" customWidth="1"/>
    <col min="6659" max="6659" width="12" style="112" customWidth="1"/>
    <col min="6660" max="6660" width="13.8984375" style="112" customWidth="1"/>
    <col min="6661" max="6661" width="9" style="112" customWidth="1"/>
    <col min="6662" max="6662" width="13" style="112" customWidth="1"/>
    <col min="6663" max="6663" width="3.09765625" style="112" customWidth="1"/>
    <col min="6664" max="6910" width="8.8984375" style="112"/>
    <col min="6911" max="6911" width="4.3984375" style="112" customWidth="1"/>
    <col min="6912" max="6912" width="35.09765625" style="112" customWidth="1"/>
    <col min="6913" max="6913" width="40.59765625" style="112" customWidth="1"/>
    <col min="6914" max="6914" width="14" style="112" customWidth="1"/>
    <col min="6915" max="6915" width="12" style="112" customWidth="1"/>
    <col min="6916" max="6916" width="13.8984375" style="112" customWidth="1"/>
    <col min="6917" max="6917" width="9" style="112" customWidth="1"/>
    <col min="6918" max="6918" width="13" style="112" customWidth="1"/>
    <col min="6919" max="6919" width="3.09765625" style="112" customWidth="1"/>
    <col min="6920" max="7166" width="8.8984375" style="112"/>
    <col min="7167" max="7167" width="4.3984375" style="112" customWidth="1"/>
    <col min="7168" max="7168" width="35.09765625" style="112" customWidth="1"/>
    <col min="7169" max="7169" width="40.59765625" style="112" customWidth="1"/>
    <col min="7170" max="7170" width="14" style="112" customWidth="1"/>
    <col min="7171" max="7171" width="12" style="112" customWidth="1"/>
    <col min="7172" max="7172" width="13.8984375" style="112" customWidth="1"/>
    <col min="7173" max="7173" width="9" style="112" customWidth="1"/>
    <col min="7174" max="7174" width="13" style="112" customWidth="1"/>
    <col min="7175" max="7175" width="3.09765625" style="112" customWidth="1"/>
    <col min="7176" max="7422" width="8.8984375" style="112"/>
    <col min="7423" max="7423" width="4.3984375" style="112" customWidth="1"/>
    <col min="7424" max="7424" width="35.09765625" style="112" customWidth="1"/>
    <col min="7425" max="7425" width="40.59765625" style="112" customWidth="1"/>
    <col min="7426" max="7426" width="14" style="112" customWidth="1"/>
    <col min="7427" max="7427" width="12" style="112" customWidth="1"/>
    <col min="7428" max="7428" width="13.8984375" style="112" customWidth="1"/>
    <col min="7429" max="7429" width="9" style="112" customWidth="1"/>
    <col min="7430" max="7430" width="13" style="112" customWidth="1"/>
    <col min="7431" max="7431" width="3.09765625" style="112" customWidth="1"/>
    <col min="7432" max="7678" width="8.8984375" style="112"/>
    <col min="7679" max="7679" width="4.3984375" style="112" customWidth="1"/>
    <col min="7680" max="7680" width="35.09765625" style="112" customWidth="1"/>
    <col min="7681" max="7681" width="40.59765625" style="112" customWidth="1"/>
    <col min="7682" max="7682" width="14" style="112" customWidth="1"/>
    <col min="7683" max="7683" width="12" style="112" customWidth="1"/>
    <col min="7684" max="7684" width="13.8984375" style="112" customWidth="1"/>
    <col min="7685" max="7685" width="9" style="112" customWidth="1"/>
    <col min="7686" max="7686" width="13" style="112" customWidth="1"/>
    <col min="7687" max="7687" width="3.09765625" style="112" customWidth="1"/>
    <col min="7688" max="7934" width="8.8984375" style="112"/>
    <col min="7935" max="7935" width="4.3984375" style="112" customWidth="1"/>
    <col min="7936" max="7936" width="35.09765625" style="112" customWidth="1"/>
    <col min="7937" max="7937" width="40.59765625" style="112" customWidth="1"/>
    <col min="7938" max="7938" width="14" style="112" customWidth="1"/>
    <col min="7939" max="7939" width="12" style="112" customWidth="1"/>
    <col min="7940" max="7940" width="13.8984375" style="112" customWidth="1"/>
    <col min="7941" max="7941" width="9" style="112" customWidth="1"/>
    <col min="7942" max="7942" width="13" style="112" customWidth="1"/>
    <col min="7943" max="7943" width="3.09765625" style="112" customWidth="1"/>
    <col min="7944" max="8190" width="8.8984375" style="112"/>
    <col min="8191" max="8191" width="4.3984375" style="112" customWidth="1"/>
    <col min="8192" max="8192" width="35.09765625" style="112" customWidth="1"/>
    <col min="8193" max="8193" width="40.59765625" style="112" customWidth="1"/>
    <col min="8194" max="8194" width="14" style="112" customWidth="1"/>
    <col min="8195" max="8195" width="12" style="112" customWidth="1"/>
    <col min="8196" max="8196" width="13.8984375" style="112" customWidth="1"/>
    <col min="8197" max="8197" width="9" style="112" customWidth="1"/>
    <col min="8198" max="8198" width="13" style="112" customWidth="1"/>
    <col min="8199" max="8199" width="3.09765625" style="112" customWidth="1"/>
    <col min="8200" max="8446" width="8.8984375" style="112"/>
    <col min="8447" max="8447" width="4.3984375" style="112" customWidth="1"/>
    <col min="8448" max="8448" width="35.09765625" style="112" customWidth="1"/>
    <col min="8449" max="8449" width="40.59765625" style="112" customWidth="1"/>
    <col min="8450" max="8450" width="14" style="112" customWidth="1"/>
    <col min="8451" max="8451" width="12" style="112" customWidth="1"/>
    <col min="8452" max="8452" width="13.8984375" style="112" customWidth="1"/>
    <col min="8453" max="8453" width="9" style="112" customWidth="1"/>
    <col min="8454" max="8454" width="13" style="112" customWidth="1"/>
    <col min="8455" max="8455" width="3.09765625" style="112" customWidth="1"/>
    <col min="8456" max="8702" width="8.8984375" style="112"/>
    <col min="8703" max="8703" width="4.3984375" style="112" customWidth="1"/>
    <col min="8704" max="8704" width="35.09765625" style="112" customWidth="1"/>
    <col min="8705" max="8705" width="40.59765625" style="112" customWidth="1"/>
    <col min="8706" max="8706" width="14" style="112" customWidth="1"/>
    <col min="8707" max="8707" width="12" style="112" customWidth="1"/>
    <col min="8708" max="8708" width="13.8984375" style="112" customWidth="1"/>
    <col min="8709" max="8709" width="9" style="112" customWidth="1"/>
    <col min="8710" max="8710" width="13" style="112" customWidth="1"/>
    <col min="8711" max="8711" width="3.09765625" style="112" customWidth="1"/>
    <col min="8712" max="8958" width="8.8984375" style="112"/>
    <col min="8959" max="8959" width="4.3984375" style="112" customWidth="1"/>
    <col min="8960" max="8960" width="35.09765625" style="112" customWidth="1"/>
    <col min="8961" max="8961" width="40.59765625" style="112" customWidth="1"/>
    <col min="8962" max="8962" width="14" style="112" customWidth="1"/>
    <col min="8963" max="8963" width="12" style="112" customWidth="1"/>
    <col min="8964" max="8964" width="13.8984375" style="112" customWidth="1"/>
    <col min="8965" max="8965" width="9" style="112" customWidth="1"/>
    <col min="8966" max="8966" width="13" style="112" customWidth="1"/>
    <col min="8967" max="8967" width="3.09765625" style="112" customWidth="1"/>
    <col min="8968" max="9214" width="8.8984375" style="112"/>
    <col min="9215" max="9215" width="4.3984375" style="112" customWidth="1"/>
    <col min="9216" max="9216" width="35.09765625" style="112" customWidth="1"/>
    <col min="9217" max="9217" width="40.59765625" style="112" customWidth="1"/>
    <col min="9218" max="9218" width="14" style="112" customWidth="1"/>
    <col min="9219" max="9219" width="12" style="112" customWidth="1"/>
    <col min="9220" max="9220" width="13.8984375" style="112" customWidth="1"/>
    <col min="9221" max="9221" width="9" style="112" customWidth="1"/>
    <col min="9222" max="9222" width="13" style="112" customWidth="1"/>
    <col min="9223" max="9223" width="3.09765625" style="112" customWidth="1"/>
    <col min="9224" max="9470" width="8.8984375" style="112"/>
    <col min="9471" max="9471" width="4.3984375" style="112" customWidth="1"/>
    <col min="9472" max="9472" width="35.09765625" style="112" customWidth="1"/>
    <col min="9473" max="9473" width="40.59765625" style="112" customWidth="1"/>
    <col min="9474" max="9474" width="14" style="112" customWidth="1"/>
    <col min="9475" max="9475" width="12" style="112" customWidth="1"/>
    <col min="9476" max="9476" width="13.8984375" style="112" customWidth="1"/>
    <col min="9477" max="9477" width="9" style="112" customWidth="1"/>
    <col min="9478" max="9478" width="13" style="112" customWidth="1"/>
    <col min="9479" max="9479" width="3.09765625" style="112" customWidth="1"/>
    <col min="9480" max="9726" width="8.8984375" style="112"/>
    <col min="9727" max="9727" width="4.3984375" style="112" customWidth="1"/>
    <col min="9728" max="9728" width="35.09765625" style="112" customWidth="1"/>
    <col min="9729" max="9729" width="40.59765625" style="112" customWidth="1"/>
    <col min="9730" max="9730" width="14" style="112" customWidth="1"/>
    <col min="9731" max="9731" width="12" style="112" customWidth="1"/>
    <col min="9732" max="9732" width="13.8984375" style="112" customWidth="1"/>
    <col min="9733" max="9733" width="9" style="112" customWidth="1"/>
    <col min="9734" max="9734" width="13" style="112" customWidth="1"/>
    <col min="9735" max="9735" width="3.09765625" style="112" customWidth="1"/>
    <col min="9736" max="9982" width="8.8984375" style="112"/>
    <col min="9983" max="9983" width="4.3984375" style="112" customWidth="1"/>
    <col min="9984" max="9984" width="35.09765625" style="112" customWidth="1"/>
    <col min="9985" max="9985" width="40.59765625" style="112" customWidth="1"/>
    <col min="9986" max="9986" width="14" style="112" customWidth="1"/>
    <col min="9987" max="9987" width="12" style="112" customWidth="1"/>
    <col min="9988" max="9988" width="13.8984375" style="112" customWidth="1"/>
    <col min="9989" max="9989" width="9" style="112" customWidth="1"/>
    <col min="9990" max="9990" width="13" style="112" customWidth="1"/>
    <col min="9991" max="9991" width="3.09765625" style="112" customWidth="1"/>
    <col min="9992" max="10238" width="8.8984375" style="112"/>
    <col min="10239" max="10239" width="4.3984375" style="112" customWidth="1"/>
    <col min="10240" max="10240" width="35.09765625" style="112" customWidth="1"/>
    <col min="10241" max="10241" width="40.59765625" style="112" customWidth="1"/>
    <col min="10242" max="10242" width="14" style="112" customWidth="1"/>
    <col min="10243" max="10243" width="12" style="112" customWidth="1"/>
    <col min="10244" max="10244" width="13.8984375" style="112" customWidth="1"/>
    <col min="10245" max="10245" width="9" style="112" customWidth="1"/>
    <col min="10246" max="10246" width="13" style="112" customWidth="1"/>
    <col min="10247" max="10247" width="3.09765625" style="112" customWidth="1"/>
    <col min="10248" max="10494" width="8.8984375" style="112"/>
    <col min="10495" max="10495" width="4.3984375" style="112" customWidth="1"/>
    <col min="10496" max="10496" width="35.09765625" style="112" customWidth="1"/>
    <col min="10497" max="10497" width="40.59765625" style="112" customWidth="1"/>
    <col min="10498" max="10498" width="14" style="112" customWidth="1"/>
    <col min="10499" max="10499" width="12" style="112" customWidth="1"/>
    <col min="10500" max="10500" width="13.8984375" style="112" customWidth="1"/>
    <col min="10501" max="10501" width="9" style="112" customWidth="1"/>
    <col min="10502" max="10502" width="13" style="112" customWidth="1"/>
    <col min="10503" max="10503" width="3.09765625" style="112" customWidth="1"/>
    <col min="10504" max="10750" width="8.8984375" style="112"/>
    <col min="10751" max="10751" width="4.3984375" style="112" customWidth="1"/>
    <col min="10752" max="10752" width="35.09765625" style="112" customWidth="1"/>
    <col min="10753" max="10753" width="40.59765625" style="112" customWidth="1"/>
    <col min="10754" max="10754" width="14" style="112" customWidth="1"/>
    <col min="10755" max="10755" width="12" style="112" customWidth="1"/>
    <col min="10756" max="10756" width="13.8984375" style="112" customWidth="1"/>
    <col min="10757" max="10757" width="9" style="112" customWidth="1"/>
    <col min="10758" max="10758" width="13" style="112" customWidth="1"/>
    <col min="10759" max="10759" width="3.09765625" style="112" customWidth="1"/>
    <col min="10760" max="11006" width="8.8984375" style="112"/>
    <col min="11007" max="11007" width="4.3984375" style="112" customWidth="1"/>
    <col min="11008" max="11008" width="35.09765625" style="112" customWidth="1"/>
    <col min="11009" max="11009" width="40.59765625" style="112" customWidth="1"/>
    <col min="11010" max="11010" width="14" style="112" customWidth="1"/>
    <col min="11011" max="11011" width="12" style="112" customWidth="1"/>
    <col min="11012" max="11012" width="13.8984375" style="112" customWidth="1"/>
    <col min="11013" max="11013" width="9" style="112" customWidth="1"/>
    <col min="11014" max="11014" width="13" style="112" customWidth="1"/>
    <col min="11015" max="11015" width="3.09765625" style="112" customWidth="1"/>
    <col min="11016" max="11262" width="8.8984375" style="112"/>
    <col min="11263" max="11263" width="4.3984375" style="112" customWidth="1"/>
    <col min="11264" max="11264" width="35.09765625" style="112" customWidth="1"/>
    <col min="11265" max="11265" width="40.59765625" style="112" customWidth="1"/>
    <col min="11266" max="11266" width="14" style="112" customWidth="1"/>
    <col min="11267" max="11267" width="12" style="112" customWidth="1"/>
    <col min="11268" max="11268" width="13.8984375" style="112" customWidth="1"/>
    <col min="11269" max="11269" width="9" style="112" customWidth="1"/>
    <col min="11270" max="11270" width="13" style="112" customWidth="1"/>
    <col min="11271" max="11271" width="3.09765625" style="112" customWidth="1"/>
    <col min="11272" max="11518" width="8.8984375" style="112"/>
    <col min="11519" max="11519" width="4.3984375" style="112" customWidth="1"/>
    <col min="11520" max="11520" width="35.09765625" style="112" customWidth="1"/>
    <col min="11521" max="11521" width="40.59765625" style="112" customWidth="1"/>
    <col min="11522" max="11522" width="14" style="112" customWidth="1"/>
    <col min="11523" max="11523" width="12" style="112" customWidth="1"/>
    <col min="11524" max="11524" width="13.8984375" style="112" customWidth="1"/>
    <col min="11525" max="11525" width="9" style="112" customWidth="1"/>
    <col min="11526" max="11526" width="13" style="112" customWidth="1"/>
    <col min="11527" max="11527" width="3.09765625" style="112" customWidth="1"/>
    <col min="11528" max="11774" width="8.8984375" style="112"/>
    <col min="11775" max="11775" width="4.3984375" style="112" customWidth="1"/>
    <col min="11776" max="11776" width="35.09765625" style="112" customWidth="1"/>
    <col min="11777" max="11777" width="40.59765625" style="112" customWidth="1"/>
    <col min="11778" max="11778" width="14" style="112" customWidth="1"/>
    <col min="11779" max="11779" width="12" style="112" customWidth="1"/>
    <col min="11780" max="11780" width="13.8984375" style="112" customWidth="1"/>
    <col min="11781" max="11781" width="9" style="112" customWidth="1"/>
    <col min="11782" max="11782" width="13" style="112" customWidth="1"/>
    <col min="11783" max="11783" width="3.09765625" style="112" customWidth="1"/>
    <col min="11784" max="12030" width="8.8984375" style="112"/>
    <col min="12031" max="12031" width="4.3984375" style="112" customWidth="1"/>
    <col min="12032" max="12032" width="35.09765625" style="112" customWidth="1"/>
    <col min="12033" max="12033" width="40.59765625" style="112" customWidth="1"/>
    <col min="12034" max="12034" width="14" style="112" customWidth="1"/>
    <col min="12035" max="12035" width="12" style="112" customWidth="1"/>
    <col min="12036" max="12036" width="13.8984375" style="112" customWidth="1"/>
    <col min="12037" max="12037" width="9" style="112" customWidth="1"/>
    <col min="12038" max="12038" width="13" style="112" customWidth="1"/>
    <col min="12039" max="12039" width="3.09765625" style="112" customWidth="1"/>
    <col min="12040" max="12286" width="8.8984375" style="112"/>
    <col min="12287" max="12287" width="4.3984375" style="112" customWidth="1"/>
    <col min="12288" max="12288" width="35.09765625" style="112" customWidth="1"/>
    <col min="12289" max="12289" width="40.59765625" style="112" customWidth="1"/>
    <col min="12290" max="12290" width="14" style="112" customWidth="1"/>
    <col min="12291" max="12291" width="12" style="112" customWidth="1"/>
    <col min="12292" max="12292" width="13.8984375" style="112" customWidth="1"/>
    <col min="12293" max="12293" width="9" style="112" customWidth="1"/>
    <col min="12294" max="12294" width="13" style="112" customWidth="1"/>
    <col min="12295" max="12295" width="3.09765625" style="112" customWidth="1"/>
    <col min="12296" max="12542" width="8.8984375" style="112"/>
    <col min="12543" max="12543" width="4.3984375" style="112" customWidth="1"/>
    <col min="12544" max="12544" width="35.09765625" style="112" customWidth="1"/>
    <col min="12545" max="12545" width="40.59765625" style="112" customWidth="1"/>
    <col min="12546" max="12546" width="14" style="112" customWidth="1"/>
    <col min="12547" max="12547" width="12" style="112" customWidth="1"/>
    <col min="12548" max="12548" width="13.8984375" style="112" customWidth="1"/>
    <col min="12549" max="12549" width="9" style="112" customWidth="1"/>
    <col min="12550" max="12550" width="13" style="112" customWidth="1"/>
    <col min="12551" max="12551" width="3.09765625" style="112" customWidth="1"/>
    <col min="12552" max="12798" width="8.8984375" style="112"/>
    <col min="12799" max="12799" width="4.3984375" style="112" customWidth="1"/>
    <col min="12800" max="12800" width="35.09765625" style="112" customWidth="1"/>
    <col min="12801" max="12801" width="40.59765625" style="112" customWidth="1"/>
    <col min="12802" max="12802" width="14" style="112" customWidth="1"/>
    <col min="12803" max="12803" width="12" style="112" customWidth="1"/>
    <col min="12804" max="12804" width="13.8984375" style="112" customWidth="1"/>
    <col min="12805" max="12805" width="9" style="112" customWidth="1"/>
    <col min="12806" max="12806" width="13" style="112" customWidth="1"/>
    <col min="12807" max="12807" width="3.09765625" style="112" customWidth="1"/>
    <col min="12808" max="13054" width="8.8984375" style="112"/>
    <col min="13055" max="13055" width="4.3984375" style="112" customWidth="1"/>
    <col min="13056" max="13056" width="35.09765625" style="112" customWidth="1"/>
    <col min="13057" max="13057" width="40.59765625" style="112" customWidth="1"/>
    <col min="13058" max="13058" width="14" style="112" customWidth="1"/>
    <col min="13059" max="13059" width="12" style="112" customWidth="1"/>
    <col min="13060" max="13060" width="13.8984375" style="112" customWidth="1"/>
    <col min="13061" max="13061" width="9" style="112" customWidth="1"/>
    <col min="13062" max="13062" width="13" style="112" customWidth="1"/>
    <col min="13063" max="13063" width="3.09765625" style="112" customWidth="1"/>
    <col min="13064" max="13310" width="8.8984375" style="112"/>
    <col min="13311" max="13311" width="4.3984375" style="112" customWidth="1"/>
    <col min="13312" max="13312" width="35.09765625" style="112" customWidth="1"/>
    <col min="13313" max="13313" width="40.59765625" style="112" customWidth="1"/>
    <col min="13314" max="13314" width="14" style="112" customWidth="1"/>
    <col min="13315" max="13315" width="12" style="112" customWidth="1"/>
    <col min="13316" max="13316" width="13.8984375" style="112" customWidth="1"/>
    <col min="13317" max="13317" width="9" style="112" customWidth="1"/>
    <col min="13318" max="13318" width="13" style="112" customWidth="1"/>
    <col min="13319" max="13319" width="3.09765625" style="112" customWidth="1"/>
    <col min="13320" max="13566" width="8.8984375" style="112"/>
    <col min="13567" max="13567" width="4.3984375" style="112" customWidth="1"/>
    <col min="13568" max="13568" width="35.09765625" style="112" customWidth="1"/>
    <col min="13569" max="13569" width="40.59765625" style="112" customWidth="1"/>
    <col min="13570" max="13570" width="14" style="112" customWidth="1"/>
    <col min="13571" max="13571" width="12" style="112" customWidth="1"/>
    <col min="13572" max="13572" width="13.8984375" style="112" customWidth="1"/>
    <col min="13573" max="13573" width="9" style="112" customWidth="1"/>
    <col min="13574" max="13574" width="13" style="112" customWidth="1"/>
    <col min="13575" max="13575" width="3.09765625" style="112" customWidth="1"/>
    <col min="13576" max="13822" width="8.8984375" style="112"/>
    <col min="13823" max="13823" width="4.3984375" style="112" customWidth="1"/>
    <col min="13824" max="13824" width="35.09765625" style="112" customWidth="1"/>
    <col min="13825" max="13825" width="40.59765625" style="112" customWidth="1"/>
    <col min="13826" max="13826" width="14" style="112" customWidth="1"/>
    <col min="13827" max="13827" width="12" style="112" customWidth="1"/>
    <col min="13828" max="13828" width="13.8984375" style="112" customWidth="1"/>
    <col min="13829" max="13829" width="9" style="112" customWidth="1"/>
    <col min="13830" max="13830" width="13" style="112" customWidth="1"/>
    <col min="13831" max="13831" width="3.09765625" style="112" customWidth="1"/>
    <col min="13832" max="14078" width="8.8984375" style="112"/>
    <col min="14079" max="14079" width="4.3984375" style="112" customWidth="1"/>
    <col min="14080" max="14080" width="35.09765625" style="112" customWidth="1"/>
    <col min="14081" max="14081" width="40.59765625" style="112" customWidth="1"/>
    <col min="14082" max="14082" width="14" style="112" customWidth="1"/>
    <col min="14083" max="14083" width="12" style="112" customWidth="1"/>
    <col min="14084" max="14084" width="13.8984375" style="112" customWidth="1"/>
    <col min="14085" max="14085" width="9" style="112" customWidth="1"/>
    <col min="14086" max="14086" width="13" style="112" customWidth="1"/>
    <col min="14087" max="14087" width="3.09765625" style="112" customWidth="1"/>
    <col min="14088" max="14334" width="8.8984375" style="112"/>
    <col min="14335" max="14335" width="4.3984375" style="112" customWidth="1"/>
    <col min="14336" max="14336" width="35.09765625" style="112" customWidth="1"/>
    <col min="14337" max="14337" width="40.59765625" style="112" customWidth="1"/>
    <col min="14338" max="14338" width="14" style="112" customWidth="1"/>
    <col min="14339" max="14339" width="12" style="112" customWidth="1"/>
    <col min="14340" max="14340" width="13.8984375" style="112" customWidth="1"/>
    <col min="14341" max="14341" width="9" style="112" customWidth="1"/>
    <col min="14342" max="14342" width="13" style="112" customWidth="1"/>
    <col min="14343" max="14343" width="3.09765625" style="112" customWidth="1"/>
    <col min="14344" max="14590" width="8.8984375" style="112"/>
    <col min="14591" max="14591" width="4.3984375" style="112" customWidth="1"/>
    <col min="14592" max="14592" width="35.09765625" style="112" customWidth="1"/>
    <col min="14593" max="14593" width="40.59765625" style="112" customWidth="1"/>
    <col min="14594" max="14594" width="14" style="112" customWidth="1"/>
    <col min="14595" max="14595" width="12" style="112" customWidth="1"/>
    <col min="14596" max="14596" width="13.8984375" style="112" customWidth="1"/>
    <col min="14597" max="14597" width="9" style="112" customWidth="1"/>
    <col min="14598" max="14598" width="13" style="112" customWidth="1"/>
    <col min="14599" max="14599" width="3.09765625" style="112" customWidth="1"/>
    <col min="14600" max="14846" width="8.8984375" style="112"/>
    <col min="14847" max="14847" width="4.3984375" style="112" customWidth="1"/>
    <col min="14848" max="14848" width="35.09765625" style="112" customWidth="1"/>
    <col min="14849" max="14849" width="40.59765625" style="112" customWidth="1"/>
    <col min="14850" max="14850" width="14" style="112" customWidth="1"/>
    <col min="14851" max="14851" width="12" style="112" customWidth="1"/>
    <col min="14852" max="14852" width="13.8984375" style="112" customWidth="1"/>
    <col min="14853" max="14853" width="9" style="112" customWidth="1"/>
    <col min="14854" max="14854" width="13" style="112" customWidth="1"/>
    <col min="14855" max="14855" width="3.09765625" style="112" customWidth="1"/>
    <col min="14856" max="15102" width="8.8984375" style="112"/>
    <col min="15103" max="15103" width="4.3984375" style="112" customWidth="1"/>
    <col min="15104" max="15104" width="35.09765625" style="112" customWidth="1"/>
    <col min="15105" max="15105" width="40.59765625" style="112" customWidth="1"/>
    <col min="15106" max="15106" width="14" style="112" customWidth="1"/>
    <col min="15107" max="15107" width="12" style="112" customWidth="1"/>
    <col min="15108" max="15108" width="13.8984375" style="112" customWidth="1"/>
    <col min="15109" max="15109" width="9" style="112" customWidth="1"/>
    <col min="15110" max="15110" width="13" style="112" customWidth="1"/>
    <col min="15111" max="15111" width="3.09765625" style="112" customWidth="1"/>
    <col min="15112" max="15358" width="8.8984375" style="112"/>
    <col min="15359" max="15359" width="4.3984375" style="112" customWidth="1"/>
    <col min="15360" max="15360" width="35.09765625" style="112" customWidth="1"/>
    <col min="15361" max="15361" width="40.59765625" style="112" customWidth="1"/>
    <col min="15362" max="15362" width="14" style="112" customWidth="1"/>
    <col min="15363" max="15363" width="12" style="112" customWidth="1"/>
    <col min="15364" max="15364" width="13.8984375" style="112" customWidth="1"/>
    <col min="15365" max="15365" width="9" style="112" customWidth="1"/>
    <col min="15366" max="15366" width="13" style="112" customWidth="1"/>
    <col min="15367" max="15367" width="3.09765625" style="112" customWidth="1"/>
    <col min="15368" max="15614" width="8.8984375" style="112"/>
    <col min="15615" max="15615" width="4.3984375" style="112" customWidth="1"/>
    <col min="15616" max="15616" width="35.09765625" style="112" customWidth="1"/>
    <col min="15617" max="15617" width="40.59765625" style="112" customWidth="1"/>
    <col min="15618" max="15618" width="14" style="112" customWidth="1"/>
    <col min="15619" max="15619" width="12" style="112" customWidth="1"/>
    <col min="15620" max="15620" width="13.8984375" style="112" customWidth="1"/>
    <col min="15621" max="15621" width="9" style="112" customWidth="1"/>
    <col min="15622" max="15622" width="13" style="112" customWidth="1"/>
    <col min="15623" max="15623" width="3.09765625" style="112" customWidth="1"/>
    <col min="15624" max="15870" width="8.8984375" style="112"/>
    <col min="15871" max="15871" width="4.3984375" style="112" customWidth="1"/>
    <col min="15872" max="15872" width="35.09765625" style="112" customWidth="1"/>
    <col min="15873" max="15873" width="40.59765625" style="112" customWidth="1"/>
    <col min="15874" max="15874" width="14" style="112" customWidth="1"/>
    <col min="15875" max="15875" width="12" style="112" customWidth="1"/>
    <col min="15876" max="15876" width="13.8984375" style="112" customWidth="1"/>
    <col min="15877" max="15877" width="9" style="112" customWidth="1"/>
    <col min="15878" max="15878" width="13" style="112" customWidth="1"/>
    <col min="15879" max="15879" width="3.09765625" style="112" customWidth="1"/>
    <col min="15880" max="16126" width="8.8984375" style="112"/>
    <col min="16127" max="16127" width="4.3984375" style="112" customWidth="1"/>
    <col min="16128" max="16128" width="35.09765625" style="112" customWidth="1"/>
    <col min="16129" max="16129" width="40.59765625" style="112" customWidth="1"/>
    <col min="16130" max="16130" width="14" style="112" customWidth="1"/>
    <col min="16131" max="16131" width="12" style="112" customWidth="1"/>
    <col min="16132" max="16132" width="13.8984375" style="112" customWidth="1"/>
    <col min="16133" max="16133" width="9" style="112" customWidth="1"/>
    <col min="16134" max="16134" width="13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43922</v>
      </c>
    </row>
    <row r="3" spans="1:7" ht="15.7" customHeight="1" x14ac:dyDescent="0.25">
      <c r="B3" s="113"/>
    </row>
    <row r="4" spans="1:7" ht="15" customHeight="1" x14ac:dyDescent="0.3">
      <c r="A4" s="431" t="s">
        <v>873</v>
      </c>
      <c r="C4" s="117" t="s">
        <v>201</v>
      </c>
      <c r="D4" s="117" t="s">
        <v>202</v>
      </c>
      <c r="E4" s="117" t="s">
        <v>203</v>
      </c>
      <c r="F4" s="430" t="s">
        <v>435</v>
      </c>
    </row>
    <row r="5" spans="1:7" ht="15" customHeight="1" x14ac:dyDescent="0.25">
      <c r="A5" s="432" t="s">
        <v>3</v>
      </c>
      <c r="B5" s="112" t="s">
        <v>4</v>
      </c>
      <c r="C5" s="120">
        <v>621.5</v>
      </c>
      <c r="D5" s="120"/>
      <c r="E5" s="120">
        <v>621.5</v>
      </c>
      <c r="F5" s="115" t="s">
        <v>5</v>
      </c>
    </row>
    <row r="6" spans="1:7" ht="15" customHeight="1" x14ac:dyDescent="0.25">
      <c r="A6" s="432" t="s">
        <v>44</v>
      </c>
      <c r="B6" s="112" t="s">
        <v>2137</v>
      </c>
      <c r="C6" s="120">
        <v>20.440000000000001</v>
      </c>
      <c r="D6" s="120">
        <v>4.09</v>
      </c>
      <c r="E6" s="120">
        <v>24.53</v>
      </c>
      <c r="F6" s="115" t="s">
        <v>2138</v>
      </c>
    </row>
    <row r="7" spans="1:7" ht="15" customHeight="1" x14ac:dyDescent="0.25">
      <c r="A7" s="432" t="s">
        <v>44</v>
      </c>
      <c r="B7" s="112" t="s">
        <v>2139</v>
      </c>
      <c r="C7" s="120">
        <v>45.69</v>
      </c>
      <c r="D7" s="120">
        <v>9.14</v>
      </c>
      <c r="E7" s="120">
        <v>54.83</v>
      </c>
      <c r="F7" s="115" t="s">
        <v>2138</v>
      </c>
    </row>
    <row r="8" spans="1:7" ht="15" customHeight="1" x14ac:dyDescent="0.25">
      <c r="A8" s="432" t="s">
        <v>44</v>
      </c>
      <c r="B8" s="112" t="s">
        <v>2140</v>
      </c>
      <c r="C8" s="120">
        <v>20.64</v>
      </c>
      <c r="D8" s="120">
        <v>4.13</v>
      </c>
      <c r="E8" s="120">
        <v>24.77</v>
      </c>
      <c r="F8" s="115" t="s">
        <v>5</v>
      </c>
    </row>
    <row r="9" spans="1:7" ht="15" customHeight="1" x14ac:dyDescent="0.25">
      <c r="A9" s="432" t="s">
        <v>44</v>
      </c>
      <c r="B9" s="112" t="s">
        <v>2141</v>
      </c>
      <c r="C9" s="120">
        <v>46.1</v>
      </c>
      <c r="D9" s="120">
        <v>9.2200000000000006</v>
      </c>
      <c r="E9" s="120">
        <v>55.32</v>
      </c>
      <c r="F9" s="115" t="s">
        <v>5</v>
      </c>
    </row>
    <row r="10" spans="1:7" ht="15" customHeight="1" x14ac:dyDescent="0.25">
      <c r="A10" s="432" t="s">
        <v>14</v>
      </c>
      <c r="B10" s="112" t="s">
        <v>1783</v>
      </c>
      <c r="C10" s="120">
        <v>36.9</v>
      </c>
      <c r="D10" s="120">
        <v>7.38</v>
      </c>
      <c r="E10" s="120">
        <v>44.28</v>
      </c>
      <c r="F10" s="115">
        <v>109139</v>
      </c>
    </row>
    <row r="11" spans="1:7" ht="15" customHeight="1" x14ac:dyDescent="0.25">
      <c r="A11" s="432" t="s">
        <v>2142</v>
      </c>
      <c r="B11" s="112" t="s">
        <v>2143</v>
      </c>
      <c r="C11" s="120">
        <v>43.12</v>
      </c>
      <c r="D11" s="120">
        <v>8.6199999999999992</v>
      </c>
      <c r="E11" s="120">
        <v>51.74</v>
      </c>
      <c r="F11" s="115" t="s">
        <v>5</v>
      </c>
    </row>
    <row r="12" spans="1:7" ht="15" customHeight="1" x14ac:dyDescent="0.25">
      <c r="A12" s="112" t="s">
        <v>8</v>
      </c>
      <c r="B12" s="112" t="s">
        <v>2011</v>
      </c>
      <c r="C12" s="120">
        <v>18</v>
      </c>
      <c r="D12" s="120">
        <v>3.6</v>
      </c>
      <c r="E12" s="120">
        <v>21.6</v>
      </c>
      <c r="F12" s="115" t="s">
        <v>5</v>
      </c>
    </row>
    <row r="13" spans="1:7" ht="15" customHeight="1" x14ac:dyDescent="0.25">
      <c r="A13" s="112" t="s">
        <v>2144</v>
      </c>
      <c r="B13" s="112" t="s">
        <v>2145</v>
      </c>
      <c r="C13" s="120">
        <v>1149.95</v>
      </c>
      <c r="D13" s="120"/>
      <c r="E13" s="120">
        <v>1149.95</v>
      </c>
      <c r="F13" s="115">
        <v>109143</v>
      </c>
    </row>
    <row r="14" spans="1:7" ht="15" customHeight="1" x14ac:dyDescent="0.25">
      <c r="A14" s="112" t="s">
        <v>1966</v>
      </c>
      <c r="B14" s="112" t="s">
        <v>1967</v>
      </c>
      <c r="C14" s="122">
        <v>70</v>
      </c>
      <c r="D14" s="122"/>
      <c r="E14" s="122">
        <v>70</v>
      </c>
      <c r="F14" s="112">
        <v>203612</v>
      </c>
    </row>
    <row r="15" spans="1:7" ht="15" customHeight="1" x14ac:dyDescent="0.25">
      <c r="C15" s="410">
        <f>SUM(C5:C14)</f>
        <v>2072.34</v>
      </c>
      <c r="D15" s="410">
        <f>SUM(D5:D14)</f>
        <v>46.18</v>
      </c>
      <c r="E15" s="410">
        <f>SUM(E5:E14)</f>
        <v>2118.52</v>
      </c>
      <c r="G15" s="112" t="s">
        <v>10</v>
      </c>
    </row>
    <row r="16" spans="1:7" ht="15" customHeight="1" x14ac:dyDescent="0.25">
      <c r="C16" s="435"/>
      <c r="D16" s="435"/>
      <c r="E16" s="435"/>
    </row>
    <row r="17" spans="1:6" ht="15" customHeight="1" x14ac:dyDescent="0.3">
      <c r="A17" s="431" t="s">
        <v>874</v>
      </c>
      <c r="C17" s="412"/>
      <c r="D17" s="412"/>
      <c r="E17" s="412"/>
    </row>
    <row r="18" spans="1:6" ht="15" customHeight="1" x14ac:dyDescent="0.25">
      <c r="A18" s="432" t="s">
        <v>12</v>
      </c>
      <c r="B18" s="112" t="s">
        <v>13</v>
      </c>
      <c r="C18" s="120">
        <v>7.57</v>
      </c>
      <c r="D18" s="120"/>
      <c r="E18" s="120">
        <v>7.57</v>
      </c>
      <c r="F18" s="115" t="s">
        <v>5</v>
      </c>
    </row>
    <row r="19" spans="1:6" ht="15" customHeight="1" x14ac:dyDescent="0.25">
      <c r="A19" s="432" t="s">
        <v>2146</v>
      </c>
      <c r="B19" s="112" t="s">
        <v>2147</v>
      </c>
      <c r="C19" s="120">
        <v>458.32</v>
      </c>
      <c r="D19" s="120">
        <v>91.67</v>
      </c>
      <c r="E19" s="120">
        <v>549.99</v>
      </c>
      <c r="F19" s="115" t="s">
        <v>1963</v>
      </c>
    </row>
    <row r="20" spans="1:6" ht="15" customHeight="1" x14ac:dyDescent="0.25">
      <c r="A20" s="432" t="s">
        <v>107</v>
      </c>
      <c r="B20" s="112" t="s">
        <v>2148</v>
      </c>
      <c r="C20" s="120">
        <v>1934.69</v>
      </c>
      <c r="D20" s="120"/>
      <c r="E20" s="120">
        <v>1934.69</v>
      </c>
      <c r="F20" s="115">
        <v>203602</v>
      </c>
    </row>
    <row r="21" spans="1:6" ht="15" customHeight="1" x14ac:dyDescent="0.25">
      <c r="A21" s="432" t="s">
        <v>259</v>
      </c>
      <c r="B21" s="112" t="s">
        <v>2149</v>
      </c>
      <c r="C21" s="120">
        <v>99</v>
      </c>
      <c r="D21" s="120">
        <v>19.8</v>
      </c>
      <c r="E21" s="120">
        <v>118.8</v>
      </c>
      <c r="F21" s="115">
        <v>109136</v>
      </c>
    </row>
    <row r="22" spans="1:6" ht="15" customHeight="1" x14ac:dyDescent="0.25">
      <c r="A22" s="432" t="s">
        <v>1936</v>
      </c>
      <c r="B22" s="112" t="s">
        <v>106</v>
      </c>
      <c r="C22" s="120">
        <v>14.16</v>
      </c>
      <c r="D22" s="120">
        <v>2.84</v>
      </c>
      <c r="E22" s="120">
        <v>17</v>
      </c>
      <c r="F22" s="115">
        <v>109139</v>
      </c>
    </row>
    <row r="23" spans="1:6" ht="15" customHeight="1" x14ac:dyDescent="0.25">
      <c r="A23" s="432" t="s">
        <v>16</v>
      </c>
      <c r="B23" s="112" t="s">
        <v>17</v>
      </c>
      <c r="C23" s="120">
        <v>22.44</v>
      </c>
      <c r="D23" s="120">
        <v>4.49</v>
      </c>
      <c r="E23" s="120">
        <v>26.93</v>
      </c>
      <c r="F23" s="115">
        <v>109137</v>
      </c>
    </row>
    <row r="24" spans="1:6" ht="15" customHeight="1" x14ac:dyDescent="0.25">
      <c r="A24" s="432" t="s">
        <v>2150</v>
      </c>
      <c r="B24" s="112" t="s">
        <v>2151</v>
      </c>
      <c r="C24" s="120">
        <v>55</v>
      </c>
      <c r="D24" s="120">
        <v>11</v>
      </c>
      <c r="E24" s="120">
        <v>66</v>
      </c>
      <c r="F24" s="115">
        <v>203603</v>
      </c>
    </row>
    <row r="25" spans="1:6" ht="15" customHeight="1" x14ac:dyDescent="0.25">
      <c r="A25" s="432" t="s">
        <v>2150</v>
      </c>
      <c r="B25" s="112" t="s">
        <v>2152</v>
      </c>
      <c r="C25" s="120">
        <v>270</v>
      </c>
      <c r="D25" s="120">
        <v>54</v>
      </c>
      <c r="E25" s="120">
        <v>324</v>
      </c>
      <c r="F25" s="115">
        <v>203604</v>
      </c>
    </row>
    <row r="26" spans="1:6" ht="15" customHeight="1" x14ac:dyDescent="0.25">
      <c r="A26" s="432" t="s">
        <v>18</v>
      </c>
      <c r="B26" s="112" t="s">
        <v>2017</v>
      </c>
      <c r="C26" s="120">
        <v>36.75</v>
      </c>
      <c r="D26" s="120">
        <v>7.35</v>
      </c>
      <c r="E26" s="120">
        <v>44.1</v>
      </c>
      <c r="F26" s="115" t="s">
        <v>5</v>
      </c>
    </row>
    <row r="27" spans="1:6" ht="15" customHeight="1" x14ac:dyDescent="0.25">
      <c r="A27" s="112" t="s">
        <v>18</v>
      </c>
      <c r="B27" s="112" t="s">
        <v>2018</v>
      </c>
      <c r="C27" s="120">
        <v>15.28</v>
      </c>
      <c r="D27" s="120">
        <v>3.05</v>
      </c>
      <c r="E27" s="120">
        <v>18.329999999999998</v>
      </c>
      <c r="F27" s="124" t="s">
        <v>5</v>
      </c>
    </row>
    <row r="28" spans="1:6" ht="15" customHeight="1" x14ac:dyDescent="0.25">
      <c r="A28" s="112" t="s">
        <v>130</v>
      </c>
      <c r="B28" s="112" t="s">
        <v>2153</v>
      </c>
      <c r="C28" s="120">
        <v>4.37</v>
      </c>
      <c r="D28" s="120">
        <v>0.87</v>
      </c>
      <c r="E28" s="120">
        <v>5.24</v>
      </c>
      <c r="F28" s="124">
        <v>203617</v>
      </c>
    </row>
    <row r="29" spans="1:6" ht="15" customHeight="1" x14ac:dyDescent="0.25">
      <c r="A29" s="112" t="s">
        <v>157</v>
      </c>
      <c r="B29" s="112" t="s">
        <v>2154</v>
      </c>
      <c r="C29" s="120">
        <v>25.93</v>
      </c>
      <c r="D29" s="120">
        <v>5.19</v>
      </c>
      <c r="E29" s="120">
        <v>31.12</v>
      </c>
      <c r="F29" s="124">
        <v>203618</v>
      </c>
    </row>
    <row r="30" spans="1:6" ht="15" customHeight="1" x14ac:dyDescent="0.25">
      <c r="A30" s="112" t="s">
        <v>2155</v>
      </c>
      <c r="B30" s="112" t="s">
        <v>2156</v>
      </c>
      <c r="C30" s="120">
        <v>60</v>
      </c>
      <c r="D30" s="120"/>
      <c r="E30" s="120">
        <v>60</v>
      </c>
      <c r="F30" s="124">
        <v>203605</v>
      </c>
    </row>
    <row r="31" spans="1:6" ht="15" customHeight="1" x14ac:dyDescent="0.25">
      <c r="A31" s="112" t="s">
        <v>1995</v>
      </c>
      <c r="B31" s="112" t="s">
        <v>2157</v>
      </c>
      <c r="C31" s="120">
        <v>38</v>
      </c>
      <c r="D31" s="120">
        <v>7.6</v>
      </c>
      <c r="E31" s="120">
        <v>45.6</v>
      </c>
      <c r="F31" s="124">
        <v>109138</v>
      </c>
    </row>
    <row r="32" spans="1:6" ht="15" customHeight="1" x14ac:dyDescent="0.25">
      <c r="A32" s="112" t="s">
        <v>259</v>
      </c>
      <c r="B32" s="112" t="s">
        <v>2158</v>
      </c>
      <c r="C32" s="120">
        <v>99</v>
      </c>
      <c r="D32" s="120">
        <v>19.8</v>
      </c>
      <c r="E32" s="120">
        <v>118.8</v>
      </c>
      <c r="F32" s="124" t="s">
        <v>52</v>
      </c>
    </row>
    <row r="33" spans="1:6" ht="15" customHeight="1" x14ac:dyDescent="0.25">
      <c r="A33" s="112" t="s">
        <v>8</v>
      </c>
      <c r="B33" s="112" t="s">
        <v>2021</v>
      </c>
      <c r="C33" s="120">
        <v>98.92</v>
      </c>
      <c r="D33" s="120">
        <v>19.78</v>
      </c>
      <c r="E33" s="120">
        <v>118.7</v>
      </c>
      <c r="F33" s="115" t="s">
        <v>5</v>
      </c>
    </row>
    <row r="34" spans="1:6" ht="15" customHeight="1" x14ac:dyDescent="0.25">
      <c r="C34" s="410">
        <f>SUM(C18:C33)</f>
        <v>3239.43</v>
      </c>
      <c r="D34" s="410">
        <f>SUM(D18:D33)</f>
        <v>247.44000000000003</v>
      </c>
      <c r="E34" s="410">
        <f>SUM(E18:E33)</f>
        <v>3486.8699999999994</v>
      </c>
    </row>
    <row r="35" spans="1:6" ht="15" customHeight="1" x14ac:dyDescent="0.25">
      <c r="C35" s="435"/>
      <c r="D35" s="435"/>
      <c r="E35" s="435"/>
    </row>
    <row r="36" spans="1:6" ht="15" customHeight="1" x14ac:dyDescent="0.3">
      <c r="A36" s="431" t="s">
        <v>876</v>
      </c>
      <c r="C36" s="412"/>
      <c r="D36" s="412"/>
      <c r="E36" s="412"/>
    </row>
    <row r="37" spans="1:6" ht="15" customHeight="1" x14ac:dyDescent="0.25">
      <c r="A37" s="432" t="s">
        <v>206</v>
      </c>
      <c r="B37" s="112" t="s">
        <v>4</v>
      </c>
      <c r="C37" s="412">
        <v>474.5</v>
      </c>
      <c r="D37" s="412"/>
      <c r="E37" s="412">
        <v>474.5</v>
      </c>
      <c r="F37" s="115" t="s">
        <v>5</v>
      </c>
    </row>
    <row r="38" spans="1:6" ht="15" customHeight="1" x14ac:dyDescent="0.25">
      <c r="A38" s="432" t="s">
        <v>37</v>
      </c>
      <c r="B38" s="112" t="s">
        <v>2159</v>
      </c>
      <c r="C38" s="412">
        <v>81.42</v>
      </c>
      <c r="D38" s="412">
        <v>4.07</v>
      </c>
      <c r="E38" s="412">
        <v>85.49</v>
      </c>
      <c r="F38" s="115">
        <v>109140</v>
      </c>
    </row>
    <row r="39" spans="1:6" ht="15" customHeight="1" x14ac:dyDescent="0.25">
      <c r="A39" s="432" t="s">
        <v>111</v>
      </c>
      <c r="B39" s="112" t="s">
        <v>2160</v>
      </c>
      <c r="C39" s="412">
        <v>1875</v>
      </c>
      <c r="D39" s="412"/>
      <c r="E39" s="412">
        <v>1875</v>
      </c>
      <c r="F39" s="115" t="s">
        <v>2138</v>
      </c>
    </row>
    <row r="40" spans="1:6" ht="15" customHeight="1" x14ac:dyDescent="0.25">
      <c r="A40" s="432" t="s">
        <v>2142</v>
      </c>
      <c r="B40" s="112" t="s">
        <v>2161</v>
      </c>
      <c r="C40" s="120">
        <v>3.23</v>
      </c>
      <c r="D40" s="120"/>
      <c r="E40" s="120">
        <v>3.23</v>
      </c>
      <c r="F40" s="115" t="s">
        <v>5</v>
      </c>
    </row>
    <row r="41" spans="1:6" ht="15" customHeight="1" x14ac:dyDescent="0.25">
      <c r="A41" s="432" t="s">
        <v>44</v>
      </c>
      <c r="B41" s="112" t="s">
        <v>2137</v>
      </c>
      <c r="C41" s="120">
        <v>84.89</v>
      </c>
      <c r="D41" s="120">
        <v>16.98</v>
      </c>
      <c r="E41" s="120">
        <v>101.87</v>
      </c>
      <c r="F41" s="115" t="s">
        <v>2138</v>
      </c>
    </row>
    <row r="42" spans="1:6" ht="15" customHeight="1" x14ac:dyDescent="0.25">
      <c r="A42" s="432" t="s">
        <v>44</v>
      </c>
      <c r="B42" s="112" t="s">
        <v>2140</v>
      </c>
      <c r="C42" s="120">
        <v>103.06</v>
      </c>
      <c r="D42" s="120">
        <v>20.61</v>
      </c>
      <c r="E42" s="120">
        <v>123.67</v>
      </c>
      <c r="F42" s="115" t="s">
        <v>5</v>
      </c>
    </row>
    <row r="43" spans="1:6" ht="15" customHeight="1" x14ac:dyDescent="0.25">
      <c r="A43" s="432" t="s">
        <v>30</v>
      </c>
      <c r="B43" s="112" t="s">
        <v>2162</v>
      </c>
      <c r="C43" s="120">
        <v>12.5</v>
      </c>
      <c r="D43" s="120">
        <v>2.5</v>
      </c>
      <c r="E43" s="120">
        <v>15</v>
      </c>
      <c r="F43" s="115" t="s">
        <v>5</v>
      </c>
    </row>
    <row r="44" spans="1:6" ht="15" customHeight="1" x14ac:dyDescent="0.25">
      <c r="A44" s="432" t="s">
        <v>2163</v>
      </c>
      <c r="B44" s="112" t="s">
        <v>2164</v>
      </c>
      <c r="C44" s="120">
        <v>112</v>
      </c>
      <c r="D44" s="120">
        <v>22.4</v>
      </c>
      <c r="E44" s="120">
        <v>134.4</v>
      </c>
      <c r="F44" s="115" t="s">
        <v>5</v>
      </c>
    </row>
    <row r="45" spans="1:6" ht="15" customHeight="1" x14ac:dyDescent="0.25">
      <c r="A45" s="432" t="s">
        <v>32</v>
      </c>
      <c r="B45" s="112" t="s">
        <v>218</v>
      </c>
      <c r="C45" s="120">
        <v>80</v>
      </c>
      <c r="D45" s="120">
        <v>16</v>
      </c>
      <c r="E45" s="120">
        <v>96</v>
      </c>
      <c r="F45" s="115">
        <v>203619</v>
      </c>
    </row>
    <row r="46" spans="1:6" ht="15" customHeight="1" x14ac:dyDescent="0.25">
      <c r="A46" s="112" t="s">
        <v>2165</v>
      </c>
      <c r="B46" s="112" t="s">
        <v>2166</v>
      </c>
      <c r="C46" s="122">
        <v>250</v>
      </c>
      <c r="D46" s="122"/>
      <c r="E46" s="122">
        <v>250</v>
      </c>
      <c r="F46" s="112">
        <v>203620</v>
      </c>
    </row>
    <row r="47" spans="1:6" s="127" customFormat="1" ht="15" customHeight="1" x14ac:dyDescent="0.3">
      <c r="B47" s="128"/>
      <c r="C47" s="410">
        <f>SUM(C37:C46)</f>
        <v>3076.6</v>
      </c>
      <c r="D47" s="410">
        <f>SUM(D37:D46)</f>
        <v>82.56</v>
      </c>
      <c r="E47" s="410">
        <f>SUM(E37:E46)</f>
        <v>3159.16</v>
      </c>
      <c r="F47" s="126"/>
    </row>
    <row r="48" spans="1:6" s="127" customFormat="1" ht="15" customHeight="1" x14ac:dyDescent="0.3">
      <c r="B48" s="128"/>
      <c r="C48" s="435"/>
      <c r="D48" s="435"/>
      <c r="E48" s="435"/>
      <c r="F48" s="126"/>
    </row>
    <row r="49" spans="1:6" ht="15" customHeight="1" x14ac:dyDescent="0.3">
      <c r="A49" s="431" t="s">
        <v>887</v>
      </c>
      <c r="C49" s="412"/>
      <c r="D49" s="412"/>
      <c r="E49" s="412"/>
    </row>
    <row r="50" spans="1:6" ht="15" customHeight="1" x14ac:dyDescent="0.25">
      <c r="A50" s="432" t="s">
        <v>3</v>
      </c>
      <c r="B50" s="112" t="s">
        <v>4</v>
      </c>
      <c r="C50" s="412">
        <v>191.1</v>
      </c>
      <c r="D50" s="412"/>
      <c r="E50" s="412">
        <v>191.1</v>
      </c>
      <c r="F50" s="115" t="s">
        <v>5</v>
      </c>
    </row>
    <row r="51" spans="1:6" ht="15" customHeight="1" x14ac:dyDescent="0.25">
      <c r="A51" s="432" t="s">
        <v>37</v>
      </c>
      <c r="B51" s="112" t="s">
        <v>2159</v>
      </c>
      <c r="C51" s="120">
        <v>217.36</v>
      </c>
      <c r="D51" s="120">
        <v>43.47</v>
      </c>
      <c r="E51" s="120">
        <v>260.83</v>
      </c>
      <c r="F51" s="133">
        <v>109140</v>
      </c>
    </row>
    <row r="52" spans="1:6" ht="15" customHeight="1" x14ac:dyDescent="0.25">
      <c r="A52" s="432" t="s">
        <v>1991</v>
      </c>
      <c r="B52" s="432" t="s">
        <v>2167</v>
      </c>
      <c r="C52" s="120">
        <v>520</v>
      </c>
      <c r="D52" s="120">
        <v>104</v>
      </c>
      <c r="E52" s="120">
        <v>624</v>
      </c>
      <c r="F52" s="133">
        <v>109141</v>
      </c>
    </row>
    <row r="53" spans="1:6" ht="15" customHeight="1" x14ac:dyDescent="0.25">
      <c r="A53" s="432" t="s">
        <v>2168</v>
      </c>
      <c r="B53" s="432" t="s">
        <v>2169</v>
      </c>
      <c r="C53" s="120">
        <v>33.75</v>
      </c>
      <c r="D53" s="120"/>
      <c r="E53" s="120">
        <v>33.75</v>
      </c>
      <c r="F53" s="133">
        <v>203606</v>
      </c>
    </row>
    <row r="54" spans="1:6" ht="15" customHeight="1" x14ac:dyDescent="0.25">
      <c r="A54" s="432" t="s">
        <v>2170</v>
      </c>
      <c r="B54" s="432" t="s">
        <v>2169</v>
      </c>
      <c r="C54" s="120">
        <v>27</v>
      </c>
      <c r="D54" s="120"/>
      <c r="E54" s="120">
        <v>27</v>
      </c>
      <c r="F54" s="133">
        <v>203607</v>
      </c>
    </row>
    <row r="55" spans="1:6" ht="15" customHeight="1" x14ac:dyDescent="0.25">
      <c r="A55" s="432" t="s">
        <v>44</v>
      </c>
      <c r="B55" s="432" t="s">
        <v>2137</v>
      </c>
      <c r="C55" s="120">
        <v>84.89</v>
      </c>
      <c r="D55" s="120">
        <v>16.98</v>
      </c>
      <c r="E55" s="120">
        <v>101.87</v>
      </c>
      <c r="F55" s="133" t="s">
        <v>2138</v>
      </c>
    </row>
    <row r="56" spans="1:6" ht="15" customHeight="1" x14ac:dyDescent="0.25">
      <c r="A56" s="432" t="s">
        <v>44</v>
      </c>
      <c r="B56" s="432" t="s">
        <v>2140</v>
      </c>
      <c r="C56" s="120">
        <v>103.06</v>
      </c>
      <c r="D56" s="120">
        <v>20.61</v>
      </c>
      <c r="E56" s="120">
        <v>123.67</v>
      </c>
      <c r="F56" s="133" t="s">
        <v>5</v>
      </c>
    </row>
    <row r="57" spans="1:6" ht="15" customHeight="1" x14ac:dyDescent="0.25">
      <c r="A57" s="432" t="s">
        <v>2171</v>
      </c>
      <c r="B57" s="432" t="s">
        <v>2169</v>
      </c>
      <c r="C57" s="120">
        <v>20.25</v>
      </c>
      <c r="D57" s="120"/>
      <c r="E57" s="120">
        <v>20.25</v>
      </c>
      <c r="F57" s="133">
        <v>203608</v>
      </c>
    </row>
    <row r="58" spans="1:6" ht="15" customHeight="1" x14ac:dyDescent="0.25">
      <c r="A58" s="432" t="s">
        <v>2170</v>
      </c>
      <c r="B58" s="432" t="s">
        <v>2169</v>
      </c>
      <c r="C58" s="120">
        <v>40.5</v>
      </c>
      <c r="D58" s="120"/>
      <c r="E58" s="120">
        <v>40.5</v>
      </c>
      <c r="F58" s="133">
        <v>203609</v>
      </c>
    </row>
    <row r="59" spans="1:6" ht="15" customHeight="1" x14ac:dyDescent="0.25">
      <c r="A59" s="432" t="s">
        <v>2142</v>
      </c>
      <c r="B59" s="432" t="s">
        <v>2172</v>
      </c>
      <c r="C59" s="120">
        <v>9.6999999999999993</v>
      </c>
      <c r="D59" s="120"/>
      <c r="E59" s="120">
        <v>9.6999999999999993</v>
      </c>
      <c r="F59" s="133" t="s">
        <v>5</v>
      </c>
    </row>
    <row r="60" spans="1:6" ht="15" customHeight="1" x14ac:dyDescent="0.25">
      <c r="A60" s="129"/>
      <c r="B60" s="127"/>
      <c r="C60" s="410">
        <f>SUM(C50:C59)</f>
        <v>1247.6100000000001</v>
      </c>
      <c r="D60" s="410">
        <f>SUM(D50:D59)</f>
        <v>185.06</v>
      </c>
      <c r="E60" s="410">
        <f>SUM(E50:E59)</f>
        <v>1432.6699999999998</v>
      </c>
    </row>
    <row r="61" spans="1:6" ht="15" customHeight="1" x14ac:dyDescent="0.25">
      <c r="A61" s="129"/>
      <c r="B61" s="127"/>
      <c r="C61" s="435"/>
      <c r="D61" s="435"/>
      <c r="E61" s="435"/>
    </row>
    <row r="62" spans="1:6" ht="15" customHeight="1" x14ac:dyDescent="0.3">
      <c r="A62" s="431" t="s">
        <v>1175</v>
      </c>
      <c r="C62" s="435"/>
      <c r="D62" s="435"/>
      <c r="E62" s="435"/>
    </row>
    <row r="63" spans="1:6" ht="15" customHeight="1" x14ac:dyDescent="0.25">
      <c r="A63" s="432" t="s">
        <v>1952</v>
      </c>
      <c r="B63" s="112" t="s">
        <v>2173</v>
      </c>
      <c r="C63" s="435">
        <v>8</v>
      </c>
      <c r="D63" s="435"/>
      <c r="E63" s="435">
        <v>8</v>
      </c>
      <c r="F63" s="115" t="s">
        <v>5</v>
      </c>
    </row>
    <row r="64" spans="1:6" ht="15" customHeight="1" x14ac:dyDescent="0.25">
      <c r="C64" s="410">
        <f>SUM(C63:C63)</f>
        <v>8</v>
      </c>
      <c r="D64" s="410">
        <f>SUM(D63:D63)</f>
        <v>0</v>
      </c>
      <c r="E64" s="410">
        <f>SUM(E63:E63)</f>
        <v>8</v>
      </c>
    </row>
    <row r="65" spans="1:6" ht="15" customHeight="1" x14ac:dyDescent="0.25"/>
    <row r="66" spans="1:6" ht="15" customHeight="1" x14ac:dyDescent="0.3">
      <c r="A66" s="431" t="s">
        <v>1183</v>
      </c>
      <c r="B66" s="432"/>
      <c r="C66" s="412"/>
      <c r="D66" s="412"/>
      <c r="E66" s="412"/>
    </row>
    <row r="67" spans="1:6" ht="15" customHeight="1" x14ac:dyDescent="0.25">
      <c r="A67" s="432" t="s">
        <v>206</v>
      </c>
      <c r="B67" s="432" t="s">
        <v>4</v>
      </c>
      <c r="C67" s="412">
        <v>564.75</v>
      </c>
      <c r="D67" s="412"/>
      <c r="E67" s="412">
        <v>564.75</v>
      </c>
      <c r="F67" s="115" t="s">
        <v>5</v>
      </c>
    </row>
    <row r="68" spans="1:6" ht="15" customHeight="1" x14ac:dyDescent="0.25">
      <c r="A68" s="432" t="s">
        <v>44</v>
      </c>
      <c r="B68" s="432" t="s">
        <v>2137</v>
      </c>
      <c r="C68" s="412">
        <v>20.440000000000001</v>
      </c>
      <c r="D68" s="412">
        <v>4.09</v>
      </c>
      <c r="E68" s="412">
        <v>24.53</v>
      </c>
      <c r="F68" s="115" t="s">
        <v>2138</v>
      </c>
    </row>
    <row r="69" spans="1:6" ht="15" customHeight="1" x14ac:dyDescent="0.25">
      <c r="A69" s="432" t="s">
        <v>44</v>
      </c>
      <c r="B69" s="432" t="s">
        <v>2139</v>
      </c>
      <c r="C69" s="412">
        <v>45.7</v>
      </c>
      <c r="D69" s="412">
        <v>9.14</v>
      </c>
      <c r="E69" s="412">
        <v>54.84</v>
      </c>
      <c r="F69" s="115" t="s">
        <v>2138</v>
      </c>
    </row>
    <row r="70" spans="1:6" ht="15" customHeight="1" x14ac:dyDescent="0.25">
      <c r="A70" s="432" t="s">
        <v>44</v>
      </c>
      <c r="B70" s="432" t="s">
        <v>2140</v>
      </c>
      <c r="C70" s="412">
        <v>20.64</v>
      </c>
      <c r="D70" s="412">
        <v>4.13</v>
      </c>
      <c r="E70" s="412">
        <v>24.77</v>
      </c>
      <c r="F70" s="115" t="s">
        <v>5</v>
      </c>
    </row>
    <row r="71" spans="1:6" ht="15" customHeight="1" x14ac:dyDescent="0.25">
      <c r="A71" s="112" t="s">
        <v>44</v>
      </c>
      <c r="B71" s="112" t="s">
        <v>2174</v>
      </c>
      <c r="C71" s="122">
        <v>46.09</v>
      </c>
      <c r="D71" s="122">
        <v>9.2200000000000006</v>
      </c>
      <c r="E71" s="122">
        <v>55.31</v>
      </c>
      <c r="F71" s="124" t="s">
        <v>5</v>
      </c>
    </row>
    <row r="72" spans="1:6" ht="15" customHeight="1" x14ac:dyDescent="0.25">
      <c r="A72" s="432" t="s">
        <v>2142</v>
      </c>
      <c r="B72" s="432" t="s">
        <v>2175</v>
      </c>
      <c r="C72" s="120">
        <v>180.47</v>
      </c>
      <c r="D72" s="120">
        <v>36.1</v>
      </c>
      <c r="E72" s="120">
        <v>216.57</v>
      </c>
      <c r="F72" s="115" t="s">
        <v>5</v>
      </c>
    </row>
    <row r="73" spans="1:6" ht="15" customHeight="1" x14ac:dyDescent="0.25">
      <c r="A73" s="112" t="s">
        <v>2142</v>
      </c>
      <c r="B73" s="112" t="s">
        <v>2176</v>
      </c>
      <c r="C73" s="122">
        <v>18.329999999999998</v>
      </c>
      <c r="D73" s="122">
        <v>3.67</v>
      </c>
      <c r="E73" s="122">
        <v>22</v>
      </c>
      <c r="F73" s="124" t="s">
        <v>5</v>
      </c>
    </row>
    <row r="74" spans="1:6" ht="15" customHeight="1" x14ac:dyDescent="0.25">
      <c r="A74" s="432" t="s">
        <v>2144</v>
      </c>
      <c r="B74" s="432" t="s">
        <v>2177</v>
      </c>
      <c r="C74" s="120">
        <v>911.59</v>
      </c>
      <c r="D74" s="120"/>
      <c r="E74" s="120">
        <v>911.59</v>
      </c>
      <c r="F74" s="115">
        <v>203621</v>
      </c>
    </row>
    <row r="75" spans="1:6" ht="15" customHeight="1" x14ac:dyDescent="0.25">
      <c r="A75" s="112" t="s">
        <v>686</v>
      </c>
      <c r="B75" s="112" t="s">
        <v>2178</v>
      </c>
      <c r="C75" s="122">
        <v>410</v>
      </c>
      <c r="D75" s="122">
        <v>82</v>
      </c>
      <c r="E75" s="122">
        <v>492</v>
      </c>
      <c r="F75" s="112">
        <v>203622</v>
      </c>
    </row>
    <row r="76" spans="1:6" ht="15" customHeight="1" x14ac:dyDescent="0.25">
      <c r="C76" s="410">
        <f>SUM(C67:C75)</f>
        <v>2218.0100000000002</v>
      </c>
      <c r="D76" s="410">
        <f>SUM(D67:D75)</f>
        <v>148.35</v>
      </c>
      <c r="E76" s="410">
        <f>SUM(E67:E75)</f>
        <v>2366.36</v>
      </c>
    </row>
    <row r="77" spans="1:6" ht="15" customHeight="1" x14ac:dyDescent="0.25">
      <c r="C77" s="435"/>
      <c r="D77" s="435"/>
      <c r="E77" s="435"/>
    </row>
    <row r="78" spans="1:6" ht="15" customHeight="1" x14ac:dyDescent="0.3">
      <c r="A78" s="431" t="s">
        <v>888</v>
      </c>
      <c r="C78" s="412"/>
      <c r="D78" s="412"/>
      <c r="E78" s="412"/>
    </row>
    <row r="79" spans="1:6" ht="15" customHeight="1" x14ac:dyDescent="0.25">
      <c r="A79" s="432" t="s">
        <v>3</v>
      </c>
      <c r="B79" s="112" t="s">
        <v>4</v>
      </c>
      <c r="C79" s="412">
        <v>307.89999999999998</v>
      </c>
      <c r="D79" s="412"/>
      <c r="E79" s="412">
        <v>307.89999999999998</v>
      </c>
      <c r="F79" s="115" t="s">
        <v>5</v>
      </c>
    </row>
    <row r="80" spans="1:6" ht="15" customHeight="1" x14ac:dyDescent="0.25">
      <c r="A80" s="432" t="s">
        <v>3</v>
      </c>
      <c r="B80" s="112" t="s">
        <v>4</v>
      </c>
      <c r="C80" s="412">
        <v>196</v>
      </c>
      <c r="D80" s="412"/>
      <c r="E80" s="412">
        <v>196</v>
      </c>
      <c r="F80" s="115" t="s">
        <v>5</v>
      </c>
    </row>
    <row r="81" spans="1:6" ht="15" customHeight="1" x14ac:dyDescent="0.25">
      <c r="A81" s="432" t="s">
        <v>3</v>
      </c>
      <c r="B81" s="112" t="s">
        <v>4</v>
      </c>
      <c r="C81" s="412">
        <v>122.5</v>
      </c>
      <c r="D81" s="412"/>
      <c r="E81" s="412">
        <v>122.5</v>
      </c>
      <c r="F81" s="115" t="s">
        <v>5</v>
      </c>
    </row>
    <row r="82" spans="1:6" ht="15" customHeight="1" x14ac:dyDescent="0.25">
      <c r="A82" s="432" t="s">
        <v>469</v>
      </c>
      <c r="B82" s="112" t="s">
        <v>2179</v>
      </c>
      <c r="C82" s="412">
        <v>358</v>
      </c>
      <c r="D82" s="412"/>
      <c r="E82" s="412">
        <v>358</v>
      </c>
      <c r="F82" s="115">
        <v>203610</v>
      </c>
    </row>
    <row r="83" spans="1:6" ht="15" customHeight="1" x14ac:dyDescent="0.25">
      <c r="A83" s="112" t="s">
        <v>8</v>
      </c>
      <c r="B83" s="253" t="s">
        <v>1387</v>
      </c>
      <c r="C83" s="412">
        <v>30.49</v>
      </c>
      <c r="D83" s="412">
        <v>6.1</v>
      </c>
      <c r="E83" s="412">
        <v>36.590000000000003</v>
      </c>
      <c r="F83" s="115" t="s">
        <v>5</v>
      </c>
    </row>
    <row r="84" spans="1:6" ht="15" customHeight="1" x14ac:dyDescent="0.25">
      <c r="A84" s="432" t="s">
        <v>1845</v>
      </c>
      <c r="B84" s="112" t="s">
        <v>2180</v>
      </c>
      <c r="C84" s="412">
        <v>476.22</v>
      </c>
      <c r="D84" s="412">
        <v>95.24</v>
      </c>
      <c r="E84" s="412">
        <v>571.46</v>
      </c>
      <c r="F84" s="115" t="s">
        <v>5</v>
      </c>
    </row>
    <row r="85" spans="1:6" ht="15" customHeight="1" x14ac:dyDescent="0.25">
      <c r="A85" s="129"/>
      <c r="B85" s="127"/>
      <c r="C85" s="410">
        <f>SUM(C79:C84)</f>
        <v>1491.1100000000001</v>
      </c>
      <c r="D85" s="410">
        <f>SUM(D79:D84)</f>
        <v>101.33999999999999</v>
      </c>
      <c r="E85" s="410">
        <f>SUM(E79:E84)</f>
        <v>1592.45</v>
      </c>
    </row>
    <row r="86" spans="1:6" ht="15" customHeight="1" x14ac:dyDescent="0.25">
      <c r="A86" s="129"/>
      <c r="B86" s="127"/>
      <c r="C86" s="435"/>
      <c r="D86" s="435"/>
      <c r="E86" s="435"/>
    </row>
    <row r="87" spans="1:6" ht="15" customHeight="1" x14ac:dyDescent="0.3">
      <c r="A87" s="134" t="s">
        <v>890</v>
      </c>
      <c r="B87" s="127"/>
      <c r="C87" s="435"/>
      <c r="D87" s="435"/>
      <c r="E87" s="435"/>
    </row>
    <row r="88" spans="1:6" ht="17.3" customHeight="1" x14ac:dyDescent="0.25">
      <c r="A88" s="429" t="s">
        <v>472</v>
      </c>
      <c r="B88" s="250"/>
      <c r="C88" s="435"/>
      <c r="D88" s="435"/>
      <c r="E88" s="435"/>
    </row>
    <row r="89" spans="1:6" ht="15" customHeight="1" x14ac:dyDescent="0.25">
      <c r="A89" s="129"/>
      <c r="B89" s="127"/>
      <c r="C89" s="410">
        <f>SUM(C88:C88)</f>
        <v>0</v>
      </c>
      <c r="D89" s="410">
        <f>SUM(D88:D88)</f>
        <v>0</v>
      </c>
      <c r="E89" s="410">
        <f>SUM(E88:E88)</f>
        <v>0</v>
      </c>
    </row>
    <row r="90" spans="1:6" ht="15" customHeight="1" x14ac:dyDescent="0.25">
      <c r="A90" s="129"/>
      <c r="B90" s="127"/>
      <c r="C90" s="435"/>
      <c r="D90" s="435"/>
      <c r="E90" s="435"/>
    </row>
    <row r="91" spans="1:6" ht="15" customHeight="1" x14ac:dyDescent="0.35">
      <c r="A91" s="433" t="s">
        <v>2050</v>
      </c>
      <c r="B91" s="284"/>
      <c r="C91" s="395"/>
      <c r="D91" s="395"/>
      <c r="E91" s="395"/>
      <c r="F91" s="266"/>
    </row>
    <row r="92" spans="1:6" ht="15" customHeight="1" x14ac:dyDescent="0.25">
      <c r="A92" s="432" t="s">
        <v>1728</v>
      </c>
      <c r="B92" s="127" t="s">
        <v>2181</v>
      </c>
      <c r="C92" s="412">
        <v>200</v>
      </c>
      <c r="D92" s="412"/>
      <c r="E92" s="412">
        <v>200</v>
      </c>
      <c r="F92" s="115">
        <v>203615</v>
      </c>
    </row>
    <row r="93" spans="1:6" ht="15" customHeight="1" x14ac:dyDescent="0.35">
      <c r="A93" s="433"/>
      <c r="B93" s="284"/>
      <c r="C93" s="410">
        <f>SUM(C92:C92)</f>
        <v>200</v>
      </c>
      <c r="D93" s="410">
        <f>SUM(D92:D92)</f>
        <v>0</v>
      </c>
      <c r="E93" s="410">
        <f>SUM(E92:E92)</f>
        <v>200</v>
      </c>
      <c r="F93" s="266"/>
    </row>
    <row r="94" spans="1:6" ht="15" customHeight="1" x14ac:dyDescent="0.35">
      <c r="A94" s="433"/>
      <c r="B94" s="284"/>
      <c r="C94" s="435"/>
      <c r="D94" s="435"/>
      <c r="E94" s="435"/>
      <c r="F94" s="266"/>
    </row>
    <row r="95" spans="1:6" ht="15" customHeight="1" x14ac:dyDescent="0.35">
      <c r="A95" s="433" t="s">
        <v>1907</v>
      </c>
      <c r="B95" s="284"/>
      <c r="C95" s="395"/>
      <c r="D95" s="395"/>
      <c r="E95" s="395"/>
      <c r="F95" s="266"/>
    </row>
    <row r="96" spans="1:6" ht="15" customHeight="1" x14ac:dyDescent="0.35">
      <c r="B96" s="432"/>
      <c r="C96" s="412"/>
      <c r="D96" s="412"/>
      <c r="E96" s="412"/>
      <c r="F96" s="266"/>
    </row>
    <row r="97" spans="1:8" ht="15" customHeight="1" x14ac:dyDescent="0.35">
      <c r="A97" s="433"/>
      <c r="B97" s="284"/>
      <c r="C97" s="410">
        <f>SUM(C96:C96)</f>
        <v>0</v>
      </c>
      <c r="D97" s="410">
        <f>SUM(D96:D96)</f>
        <v>0</v>
      </c>
      <c r="E97" s="410">
        <f>SUM(E96:E96)</f>
        <v>0</v>
      </c>
    </row>
    <row r="98" spans="1:8" ht="15" customHeight="1" x14ac:dyDescent="0.3">
      <c r="A98" s="431" t="s">
        <v>1709</v>
      </c>
      <c r="C98" s="130"/>
      <c r="D98" s="130"/>
      <c r="E98" s="130"/>
    </row>
    <row r="99" spans="1:8" ht="15" customHeight="1" x14ac:dyDescent="0.25">
      <c r="A99" s="432" t="s">
        <v>2142</v>
      </c>
      <c r="B99" s="112" t="s">
        <v>2182</v>
      </c>
      <c r="C99" s="130">
        <v>135.83000000000001</v>
      </c>
      <c r="D99" s="130">
        <v>27.17</v>
      </c>
      <c r="E99" s="130">
        <v>163</v>
      </c>
      <c r="F99" s="115" t="s">
        <v>5</v>
      </c>
    </row>
    <row r="100" spans="1:8" ht="15" customHeight="1" x14ac:dyDescent="0.25">
      <c r="A100" s="432"/>
      <c r="C100" s="410">
        <f>SUM(C99:C99)</f>
        <v>135.83000000000001</v>
      </c>
      <c r="D100" s="410">
        <f>SUM(D99:D99)</f>
        <v>27.17</v>
      </c>
      <c r="E100" s="410">
        <f>SUM(E99:E99)</f>
        <v>163</v>
      </c>
    </row>
    <row r="101" spans="1:8" ht="15" customHeight="1" x14ac:dyDescent="0.3">
      <c r="A101" s="431"/>
      <c r="B101" s="128"/>
      <c r="C101" s="435"/>
      <c r="D101" s="435"/>
      <c r="E101" s="435"/>
    </row>
    <row r="102" spans="1:8" ht="15" customHeight="1" x14ac:dyDescent="0.3">
      <c r="A102" s="135" t="s">
        <v>1199</v>
      </c>
      <c r="B102" s="135"/>
      <c r="C102" s="412"/>
      <c r="D102" s="412"/>
      <c r="E102" s="412"/>
    </row>
    <row r="103" spans="1:8" ht="15" customHeight="1" x14ac:dyDescent="0.25">
      <c r="A103" s="252" t="s">
        <v>1343</v>
      </c>
      <c r="B103" s="252"/>
      <c r="C103" s="412">
        <v>45344.7</v>
      </c>
      <c r="D103" s="412"/>
      <c r="E103" s="412">
        <v>45344.7</v>
      </c>
      <c r="F103" s="115" t="s">
        <v>2183</v>
      </c>
    </row>
    <row r="104" spans="1:8" ht="15" customHeight="1" x14ac:dyDescent="0.25">
      <c r="C104" s="410">
        <f>SUM(C103:C103)</f>
        <v>45344.7</v>
      </c>
      <c r="D104" s="410">
        <f>SUM(D103:D103)</f>
        <v>0</v>
      </c>
      <c r="E104" s="410">
        <f>SUM(E103:E103)</f>
        <v>45344.7</v>
      </c>
      <c r="H104" s="249"/>
    </row>
    <row r="105" spans="1:8" ht="15" customHeight="1" x14ac:dyDescent="0.25">
      <c r="C105" s="435"/>
      <c r="D105" s="435"/>
      <c r="E105" s="435"/>
      <c r="H105" s="249"/>
    </row>
    <row r="106" spans="1:8" ht="15" customHeight="1" x14ac:dyDescent="0.3">
      <c r="A106" s="431" t="s">
        <v>894</v>
      </c>
      <c r="C106" s="112"/>
      <c r="D106" s="112"/>
      <c r="E106" s="112"/>
      <c r="F106" s="112"/>
    </row>
    <row r="107" spans="1:8" ht="15" customHeight="1" x14ac:dyDescent="0.25">
      <c r="A107" s="137" t="s">
        <v>90</v>
      </c>
      <c r="B107" s="138" t="s">
        <v>476</v>
      </c>
      <c r="C107" s="114">
        <v>11874.47</v>
      </c>
      <c r="D107" s="114"/>
      <c r="E107" s="114">
        <v>11874.47</v>
      </c>
      <c r="F107" s="112" t="s">
        <v>92</v>
      </c>
    </row>
    <row r="108" spans="1:8" ht="15" customHeight="1" x14ac:dyDescent="0.25">
      <c r="A108" s="137" t="s">
        <v>93</v>
      </c>
      <c r="B108" s="138" t="s">
        <v>477</v>
      </c>
      <c r="C108" s="114">
        <v>3498.25</v>
      </c>
      <c r="D108" s="114"/>
      <c r="E108" s="114">
        <v>3498.25</v>
      </c>
      <c r="F108" s="112">
        <v>203613</v>
      </c>
    </row>
    <row r="109" spans="1:8" ht="15" customHeight="1" x14ac:dyDescent="0.25">
      <c r="A109" s="137" t="s">
        <v>95</v>
      </c>
      <c r="B109" s="138" t="s">
        <v>478</v>
      </c>
      <c r="C109" s="114">
        <v>3703.08</v>
      </c>
      <c r="D109" s="114"/>
      <c r="E109" s="114">
        <v>3703.08</v>
      </c>
      <c r="F109" s="112">
        <v>203614</v>
      </c>
    </row>
    <row r="110" spans="1:8" ht="15" customHeight="1" x14ac:dyDescent="0.25">
      <c r="C110" s="410">
        <f>SUM(C107:C109)</f>
        <v>19075.8</v>
      </c>
      <c r="D110" s="410">
        <f>SUM(D107:D109)</f>
        <v>0</v>
      </c>
      <c r="E110" s="410">
        <f>SUM(E107:E109)</f>
        <v>19075.8</v>
      </c>
      <c r="F110" s="112"/>
    </row>
    <row r="111" spans="1:8" ht="15" customHeight="1" x14ac:dyDescent="0.25">
      <c r="C111" s="112"/>
      <c r="D111" s="112"/>
      <c r="E111" s="112"/>
      <c r="F111" s="112"/>
    </row>
    <row r="112" spans="1:8" ht="15" customHeight="1" x14ac:dyDescent="0.25">
      <c r="B112" s="141" t="s">
        <v>75</v>
      </c>
      <c r="C112" s="410">
        <f>SUM(+C104+C15+C76+C47+C34+C60+C85+C64+C89+C93+C97+C100+C110)</f>
        <v>78109.429999999993</v>
      </c>
      <c r="D112" s="410">
        <f>SUM(+D104+D15+D76+D47+D34+D60+D85+D64+D89+D93+D97+D100+D110)</f>
        <v>838.10000000000014</v>
      </c>
      <c r="E112" s="410">
        <f>SUM(+E104+E15+E76+E47+E34+E60+E85+E64+E89+E93+E97+E100+E110)</f>
        <v>78947.529999999984</v>
      </c>
    </row>
    <row r="113" spans="1:5" ht="15" customHeight="1" x14ac:dyDescent="0.25">
      <c r="B113" s="145"/>
      <c r="C113" s="435"/>
      <c r="D113" s="435"/>
      <c r="E113" s="435"/>
    </row>
    <row r="114" spans="1:5" ht="15" customHeight="1" x14ac:dyDescent="0.25">
      <c r="A114" s="432"/>
      <c r="C114" s="120"/>
    </row>
    <row r="115" spans="1:5" ht="15" customHeight="1" x14ac:dyDescent="0.25">
      <c r="A115" s="256" t="s">
        <v>2120</v>
      </c>
      <c r="B115" s="436"/>
      <c r="C115" s="120"/>
    </row>
    <row r="116" spans="1:5" ht="15" customHeight="1" x14ac:dyDescent="0.25">
      <c r="A116" s="256"/>
      <c r="B116" s="436"/>
      <c r="C116" s="120"/>
    </row>
    <row r="117" spans="1:5" ht="15" customHeight="1" x14ac:dyDescent="0.25">
      <c r="A117" s="437"/>
      <c r="C117" s="120"/>
    </row>
    <row r="118" spans="1:5" ht="15" customHeight="1" x14ac:dyDescent="0.25">
      <c r="A118" s="438"/>
      <c r="B118" s="436"/>
      <c r="C118" s="120"/>
    </row>
    <row r="119" spans="1:5" ht="15" customHeight="1" x14ac:dyDescent="0.25">
      <c r="A119" s="438"/>
      <c r="B119" s="436"/>
      <c r="C119" s="120"/>
    </row>
    <row r="120" spans="1:5" ht="15" customHeight="1" x14ac:dyDescent="0.25">
      <c r="A120" s="438"/>
      <c r="B120" s="436"/>
      <c r="C120" s="120"/>
    </row>
    <row r="121" spans="1:5" ht="15" customHeight="1" x14ac:dyDescent="0.25">
      <c r="A121" s="438"/>
      <c r="B121" s="436"/>
      <c r="C121" s="120"/>
    </row>
    <row r="122" spans="1:5" ht="15" customHeight="1" x14ac:dyDescent="0.25">
      <c r="A122" s="438"/>
      <c r="B122" s="436"/>
      <c r="C122" s="120"/>
    </row>
    <row r="123" spans="1:5" ht="15" customHeight="1" x14ac:dyDescent="0.25">
      <c r="A123" s="438"/>
      <c r="B123" s="436"/>
      <c r="C123" s="120"/>
    </row>
    <row r="124" spans="1:5" ht="15" customHeight="1" x14ac:dyDescent="0.25">
      <c r="A124" s="438"/>
      <c r="B124" s="436"/>
      <c r="C124" s="120"/>
    </row>
    <row r="125" spans="1:5" ht="15" customHeight="1" x14ac:dyDescent="0.25">
      <c r="A125" s="143"/>
    </row>
    <row r="126" spans="1:5" ht="15" customHeight="1" x14ac:dyDescent="0.25"/>
    <row r="127" spans="1:5" ht="15" customHeight="1" x14ac:dyDescent="0.25"/>
    <row r="128" spans="1:5" ht="15" customHeight="1" x14ac:dyDescent="0.25"/>
    <row r="129" spans="1:8" ht="15" customHeight="1" x14ac:dyDescent="0.25"/>
    <row r="130" spans="1:8" ht="15" customHeight="1" x14ac:dyDescent="0.25"/>
    <row r="131" spans="1:8" ht="15" customHeight="1" x14ac:dyDescent="0.25"/>
    <row r="132" spans="1:8" ht="15" customHeight="1" x14ac:dyDescent="0.25"/>
    <row r="133" spans="1:8" ht="15" customHeight="1" x14ac:dyDescent="0.25"/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/>
    <row r="138" spans="1:8" ht="15" customHeight="1" x14ac:dyDescent="0.25">
      <c r="G138" s="137"/>
    </row>
    <row r="139" spans="1:8" ht="15" customHeight="1" x14ac:dyDescent="0.25">
      <c r="H139" s="137"/>
    </row>
    <row r="140" spans="1:8" ht="15" customHeight="1" x14ac:dyDescent="0.25">
      <c r="H140" s="137"/>
    </row>
    <row r="141" spans="1:8" s="137" customFormat="1" ht="15" customHeight="1" x14ac:dyDescent="0.25">
      <c r="A141" s="112"/>
      <c r="B141" s="112"/>
      <c r="C141" s="409"/>
      <c r="D141" s="409"/>
      <c r="E141" s="409"/>
      <c r="F141" s="115"/>
      <c r="G141" s="112"/>
      <c r="H141" s="112"/>
    </row>
    <row r="142" spans="1:8" s="137" customFormat="1" x14ac:dyDescent="0.25">
      <c r="A142" s="112"/>
      <c r="B142" s="112"/>
      <c r="C142" s="409"/>
      <c r="D142" s="409"/>
      <c r="E142" s="409"/>
      <c r="F142" s="115"/>
      <c r="G142" s="112"/>
      <c r="H142" s="112"/>
    </row>
    <row r="143" spans="1:8" s="137" customFormat="1" x14ac:dyDescent="0.25">
      <c r="A143" s="112"/>
      <c r="B143" s="112"/>
      <c r="C143" s="409"/>
      <c r="D143" s="409"/>
      <c r="E143" s="409"/>
      <c r="F143" s="115"/>
      <c r="G143" s="112"/>
      <c r="H143" s="112"/>
    </row>
  </sheetData>
  <mergeCells count="1">
    <mergeCell ref="A1:F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73" workbookViewId="0">
      <selection activeCell="D94" sqref="D94"/>
    </sheetView>
  </sheetViews>
  <sheetFormatPr defaultColWidth="8.8984375" defaultRowHeight="13.85" x14ac:dyDescent="0.25"/>
  <cols>
    <col min="1" max="1" width="35.09765625" style="112" customWidth="1"/>
    <col min="2" max="2" width="42.296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296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296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296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296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296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296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296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296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296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296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296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296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296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296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296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296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296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296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296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296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296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296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296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296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296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296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296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296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296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296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296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296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296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296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296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296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296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296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296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296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296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296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296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296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296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296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296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296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296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296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296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296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296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296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296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296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296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296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296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296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296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296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296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43952</v>
      </c>
    </row>
    <row r="3" spans="1:7" ht="15.7" customHeight="1" x14ac:dyDescent="0.25">
      <c r="B3" s="113"/>
    </row>
    <row r="4" spans="1:7" ht="15" customHeight="1" x14ac:dyDescent="0.3">
      <c r="A4" s="431" t="s">
        <v>873</v>
      </c>
      <c r="C4" s="117" t="s">
        <v>201</v>
      </c>
      <c r="D4" s="117" t="s">
        <v>202</v>
      </c>
      <c r="E4" s="117" t="s">
        <v>203</v>
      </c>
      <c r="F4" s="430" t="s">
        <v>435</v>
      </c>
    </row>
    <row r="5" spans="1:7" ht="15" customHeight="1" x14ac:dyDescent="0.25">
      <c r="A5" s="432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32" t="s">
        <v>44</v>
      </c>
      <c r="B6" s="112" t="s">
        <v>2184</v>
      </c>
      <c r="C6" s="120">
        <v>20.54</v>
      </c>
      <c r="D6" s="120">
        <v>4.1100000000000003</v>
      </c>
      <c r="E6" s="120">
        <v>24.65</v>
      </c>
      <c r="F6" s="115" t="s">
        <v>5</v>
      </c>
    </row>
    <row r="7" spans="1:7" ht="15" customHeight="1" x14ac:dyDescent="0.25">
      <c r="A7" s="432" t="s">
        <v>44</v>
      </c>
      <c r="B7" s="112" t="s">
        <v>2185</v>
      </c>
      <c r="C7" s="120">
        <v>63.84</v>
      </c>
      <c r="D7" s="120">
        <v>12.76</v>
      </c>
      <c r="E7" s="120">
        <v>76.599999999999994</v>
      </c>
      <c r="F7" s="115" t="s">
        <v>5</v>
      </c>
    </row>
    <row r="8" spans="1:7" ht="15" customHeight="1" x14ac:dyDescent="0.25">
      <c r="A8" s="112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C9" s="410">
        <f>SUM(C5:C8)</f>
        <v>726.38</v>
      </c>
      <c r="D9" s="410">
        <f>SUM(D5:D8)</f>
        <v>20.470000000000002</v>
      </c>
      <c r="E9" s="410">
        <f>SUM(E5:E8)</f>
        <v>746.85</v>
      </c>
      <c r="G9" s="112" t="s">
        <v>10</v>
      </c>
    </row>
    <row r="10" spans="1:7" ht="15" customHeight="1" x14ac:dyDescent="0.25">
      <c r="C10" s="435"/>
      <c r="D10" s="435"/>
      <c r="E10" s="435"/>
    </row>
    <row r="11" spans="1:7" ht="15" customHeight="1" x14ac:dyDescent="0.3">
      <c r="A11" s="431" t="s">
        <v>874</v>
      </c>
      <c r="C11" s="412"/>
      <c r="D11" s="412"/>
      <c r="E11" s="412"/>
    </row>
    <row r="12" spans="1:7" ht="15" customHeight="1" x14ac:dyDescent="0.25">
      <c r="A12" s="432" t="s">
        <v>12</v>
      </c>
      <c r="B12" s="112" t="s">
        <v>13</v>
      </c>
      <c r="C12" s="120">
        <v>7.57</v>
      </c>
      <c r="D12" s="120"/>
      <c r="E12" s="120">
        <v>7.57</v>
      </c>
      <c r="F12" s="115" t="s">
        <v>5</v>
      </c>
    </row>
    <row r="13" spans="1:7" ht="15" customHeight="1" x14ac:dyDescent="0.25">
      <c r="A13" s="432" t="s">
        <v>24</v>
      </c>
      <c r="B13" s="112" t="s">
        <v>2186</v>
      </c>
      <c r="C13" s="120">
        <v>230</v>
      </c>
      <c r="D13" s="120">
        <v>46</v>
      </c>
      <c r="E13" s="120">
        <v>276</v>
      </c>
      <c r="F13" s="115">
        <v>203626</v>
      </c>
    </row>
    <row r="14" spans="1:7" ht="15" customHeight="1" x14ac:dyDescent="0.25">
      <c r="A14" s="432" t="s">
        <v>21</v>
      </c>
      <c r="B14" s="112" t="s">
        <v>1550</v>
      </c>
      <c r="C14" s="120">
        <v>297.39999999999998</v>
      </c>
      <c r="D14" s="120">
        <v>59.48</v>
      </c>
      <c r="E14" s="120">
        <v>356.88</v>
      </c>
      <c r="F14" s="115" t="s">
        <v>5</v>
      </c>
    </row>
    <row r="15" spans="1:7" ht="15" customHeight="1" x14ac:dyDescent="0.25">
      <c r="A15" s="432" t="s">
        <v>1936</v>
      </c>
      <c r="B15" s="112" t="s">
        <v>106</v>
      </c>
      <c r="C15" s="120">
        <v>52.11</v>
      </c>
      <c r="D15" s="120">
        <v>10.42</v>
      </c>
      <c r="E15" s="120">
        <v>62.53</v>
      </c>
      <c r="F15" s="115">
        <v>203627</v>
      </c>
    </row>
    <row r="16" spans="1:7" ht="15" customHeight="1" x14ac:dyDescent="0.25">
      <c r="A16" s="432" t="s">
        <v>18</v>
      </c>
      <c r="B16" s="112" t="s">
        <v>2017</v>
      </c>
      <c r="C16" s="120">
        <v>36.75</v>
      </c>
      <c r="D16" s="120">
        <v>7.35</v>
      </c>
      <c r="E16" s="120">
        <v>44.1</v>
      </c>
      <c r="F16" s="115" t="s">
        <v>5</v>
      </c>
    </row>
    <row r="17" spans="1:6" ht="15" customHeight="1" x14ac:dyDescent="0.25">
      <c r="A17" s="112" t="s">
        <v>18</v>
      </c>
      <c r="B17" s="112" t="s">
        <v>2018</v>
      </c>
      <c r="C17" s="120">
        <v>15.28</v>
      </c>
      <c r="D17" s="120">
        <v>3.05</v>
      </c>
      <c r="E17" s="120">
        <v>18.329999999999998</v>
      </c>
      <c r="F17" s="124" t="s">
        <v>5</v>
      </c>
    </row>
    <row r="18" spans="1:6" ht="15" customHeight="1" x14ac:dyDescent="0.25">
      <c r="A18" s="112" t="s">
        <v>24</v>
      </c>
      <c r="B18" s="112" t="s">
        <v>2187</v>
      </c>
      <c r="C18" s="120">
        <v>18</v>
      </c>
      <c r="D18" s="120">
        <v>3.6</v>
      </c>
      <c r="E18" s="120">
        <v>21.6</v>
      </c>
      <c r="F18" s="124">
        <v>201631</v>
      </c>
    </row>
    <row r="19" spans="1:6" ht="15" customHeight="1" x14ac:dyDescent="0.25">
      <c r="A19" s="112" t="s">
        <v>23</v>
      </c>
      <c r="B19" s="112" t="s">
        <v>131</v>
      </c>
      <c r="C19" s="120">
        <v>11.87</v>
      </c>
      <c r="D19" s="120">
        <v>2.37</v>
      </c>
      <c r="E19" s="120">
        <v>14.24</v>
      </c>
      <c r="F19" s="124">
        <v>203636</v>
      </c>
    </row>
    <row r="20" spans="1:6" ht="15" customHeight="1" x14ac:dyDescent="0.25">
      <c r="A20" s="112" t="s">
        <v>2188</v>
      </c>
      <c r="B20" s="112" t="s">
        <v>445</v>
      </c>
      <c r="C20" s="120">
        <v>143.88</v>
      </c>
      <c r="D20" s="120"/>
      <c r="E20" s="120">
        <v>143.88</v>
      </c>
      <c r="F20" s="124" t="s">
        <v>1963</v>
      </c>
    </row>
    <row r="21" spans="1:6" ht="15" customHeight="1" x14ac:dyDescent="0.25">
      <c r="A21" s="112" t="s">
        <v>8</v>
      </c>
      <c r="B21" s="112" t="s">
        <v>2021</v>
      </c>
      <c r="C21" s="120">
        <v>91.86</v>
      </c>
      <c r="D21" s="120">
        <v>18.37</v>
      </c>
      <c r="E21" s="120">
        <v>110.23</v>
      </c>
      <c r="F21" s="115" t="s">
        <v>5</v>
      </c>
    </row>
    <row r="22" spans="1:6" ht="15" customHeight="1" x14ac:dyDescent="0.25">
      <c r="C22" s="410">
        <f>SUM(C12:C21)</f>
        <v>904.72</v>
      </c>
      <c r="D22" s="410">
        <f>SUM(D12:D21)</f>
        <v>150.63999999999999</v>
      </c>
      <c r="E22" s="410">
        <f>SUM(E12:E21)</f>
        <v>1055.3600000000001</v>
      </c>
    </row>
    <row r="23" spans="1:6" ht="15" customHeight="1" x14ac:dyDescent="0.25">
      <c r="C23" s="435"/>
      <c r="D23" s="435"/>
      <c r="E23" s="435"/>
    </row>
    <row r="24" spans="1:6" ht="15" customHeight="1" x14ac:dyDescent="0.3">
      <c r="A24" s="431" t="s">
        <v>876</v>
      </c>
      <c r="C24" s="412"/>
      <c r="D24" s="412"/>
      <c r="E24" s="412"/>
    </row>
    <row r="25" spans="1:6" ht="15" customHeight="1" x14ac:dyDescent="0.25">
      <c r="A25" s="432" t="s">
        <v>206</v>
      </c>
      <c r="B25" s="112" t="s">
        <v>4</v>
      </c>
      <c r="C25" s="412">
        <v>474</v>
      </c>
      <c r="D25" s="412"/>
      <c r="E25" s="412">
        <v>474</v>
      </c>
      <c r="F25" s="115" t="s">
        <v>5</v>
      </c>
    </row>
    <row r="26" spans="1:6" ht="15" customHeight="1" x14ac:dyDescent="0.25">
      <c r="A26" s="432" t="s">
        <v>44</v>
      </c>
      <c r="B26" s="112" t="s">
        <v>2189</v>
      </c>
      <c r="C26" s="120">
        <v>51.99</v>
      </c>
      <c r="D26" s="120">
        <v>10.4</v>
      </c>
      <c r="E26" s="120">
        <v>62.39</v>
      </c>
      <c r="F26" s="115" t="s">
        <v>5</v>
      </c>
    </row>
    <row r="27" spans="1:6" ht="15" customHeight="1" x14ac:dyDescent="0.25">
      <c r="A27" s="432" t="s">
        <v>30</v>
      </c>
      <c r="B27" s="112" t="s">
        <v>2190</v>
      </c>
      <c r="C27" s="120">
        <v>12.5</v>
      </c>
      <c r="D27" s="120">
        <v>2.5</v>
      </c>
      <c r="E27" s="120">
        <v>15</v>
      </c>
      <c r="F27" s="115" t="s">
        <v>5</v>
      </c>
    </row>
    <row r="28" spans="1:6" s="127" customFormat="1" ht="15" customHeight="1" x14ac:dyDescent="0.3">
      <c r="B28" s="128"/>
      <c r="C28" s="410">
        <f>SUM(C25:C27)</f>
        <v>538.49</v>
      </c>
      <c r="D28" s="410">
        <f>SUM(D25:D27)</f>
        <v>12.9</v>
      </c>
      <c r="E28" s="410">
        <f>SUM(E25:E27)</f>
        <v>551.39</v>
      </c>
      <c r="F28" s="126"/>
    </row>
    <row r="29" spans="1:6" s="127" customFormat="1" ht="15" customHeight="1" x14ac:dyDescent="0.3">
      <c r="B29" s="128"/>
      <c r="C29" s="435"/>
      <c r="D29" s="435"/>
      <c r="E29" s="435"/>
      <c r="F29" s="126"/>
    </row>
    <row r="30" spans="1:6" ht="15" customHeight="1" x14ac:dyDescent="0.3">
      <c r="A30" s="431" t="s">
        <v>887</v>
      </c>
      <c r="C30" s="412"/>
      <c r="D30" s="412"/>
      <c r="E30" s="412"/>
    </row>
    <row r="31" spans="1:6" ht="15" customHeight="1" x14ac:dyDescent="0.25">
      <c r="A31" s="432" t="s">
        <v>3</v>
      </c>
      <c r="B31" s="112" t="s">
        <v>4</v>
      </c>
      <c r="C31" s="412">
        <v>195</v>
      </c>
      <c r="D31" s="412"/>
      <c r="E31" s="412">
        <v>195</v>
      </c>
      <c r="F31" s="115" t="s">
        <v>5</v>
      </c>
    </row>
    <row r="32" spans="1:6" ht="15" customHeight="1" x14ac:dyDescent="0.25">
      <c r="A32" s="432" t="s">
        <v>1991</v>
      </c>
      <c r="B32" s="432" t="s">
        <v>2191</v>
      </c>
      <c r="C32" s="120">
        <v>520</v>
      </c>
      <c r="D32" s="120">
        <v>104</v>
      </c>
      <c r="E32" s="120">
        <v>624</v>
      </c>
      <c r="F32" s="133">
        <v>203628</v>
      </c>
    </row>
    <row r="33" spans="1:6" ht="15" customHeight="1" x14ac:dyDescent="0.25">
      <c r="A33" s="432" t="s">
        <v>44</v>
      </c>
      <c r="B33" s="432" t="s">
        <v>2189</v>
      </c>
      <c r="C33" s="120">
        <v>85.29</v>
      </c>
      <c r="D33" s="120">
        <v>17.059999999999999</v>
      </c>
      <c r="E33" s="120">
        <v>102.35</v>
      </c>
      <c r="F33" s="133" t="s">
        <v>5</v>
      </c>
    </row>
    <row r="34" spans="1:6" ht="15" customHeight="1" x14ac:dyDescent="0.25">
      <c r="A34" s="432" t="s">
        <v>2192</v>
      </c>
      <c r="B34" s="432" t="s">
        <v>2193</v>
      </c>
      <c r="C34" s="120">
        <v>4660</v>
      </c>
      <c r="D34" s="120">
        <v>932</v>
      </c>
      <c r="E34" s="120">
        <v>5592</v>
      </c>
      <c r="F34" s="133" t="s">
        <v>2194</v>
      </c>
    </row>
    <row r="35" spans="1:6" ht="15" customHeight="1" x14ac:dyDescent="0.25">
      <c r="A35" s="432" t="s">
        <v>835</v>
      </c>
      <c r="B35" s="112" t="s">
        <v>1504</v>
      </c>
      <c r="C35" s="120">
        <v>35</v>
      </c>
      <c r="D35" s="120">
        <v>7</v>
      </c>
      <c r="E35" s="120">
        <v>42</v>
      </c>
      <c r="F35" s="133">
        <v>203629</v>
      </c>
    </row>
    <row r="36" spans="1:6" ht="15" customHeight="1" x14ac:dyDescent="0.25">
      <c r="A36" s="129"/>
      <c r="B36" s="127"/>
      <c r="C36" s="410">
        <f>SUM(C31:C35)</f>
        <v>5495.29</v>
      </c>
      <c r="D36" s="410">
        <f>SUM(D31:D35)</f>
        <v>1060.06</v>
      </c>
      <c r="E36" s="410">
        <f>SUM(E31:E35)</f>
        <v>6555.35</v>
      </c>
    </row>
    <row r="37" spans="1:6" ht="15" customHeight="1" x14ac:dyDescent="0.25">
      <c r="A37" s="129"/>
      <c r="B37" s="127"/>
      <c r="C37" s="435"/>
      <c r="D37" s="435"/>
      <c r="E37" s="435"/>
    </row>
    <row r="38" spans="1:6" ht="15" customHeight="1" x14ac:dyDescent="0.3">
      <c r="A38" s="431" t="s">
        <v>1175</v>
      </c>
      <c r="C38" s="435"/>
      <c r="D38" s="435"/>
      <c r="E38" s="435"/>
    </row>
    <row r="39" spans="1:6" ht="15" customHeight="1" x14ac:dyDescent="0.25">
      <c r="A39" s="432" t="s">
        <v>1952</v>
      </c>
      <c r="B39" s="112" t="s">
        <v>2195</v>
      </c>
      <c r="C39" s="435">
        <v>8</v>
      </c>
      <c r="D39" s="435"/>
      <c r="E39" s="435">
        <v>8</v>
      </c>
      <c r="F39" s="115" t="s">
        <v>5</v>
      </c>
    </row>
    <row r="40" spans="1:6" ht="15" customHeight="1" x14ac:dyDescent="0.25">
      <c r="A40" s="432" t="s">
        <v>2196</v>
      </c>
      <c r="B40" s="112" t="s">
        <v>2197</v>
      </c>
      <c r="C40" s="435">
        <v>360.99</v>
      </c>
      <c r="D40" s="435">
        <v>72.2</v>
      </c>
      <c r="E40" s="435">
        <v>433.19</v>
      </c>
      <c r="F40" s="115">
        <v>203637</v>
      </c>
    </row>
    <row r="41" spans="1:6" ht="15" customHeight="1" x14ac:dyDescent="0.25">
      <c r="C41" s="410">
        <f>SUM(C39:C40)</f>
        <v>368.99</v>
      </c>
      <c r="D41" s="410">
        <f>SUM(D39:D40)</f>
        <v>72.2</v>
      </c>
      <c r="E41" s="410">
        <f>SUM(E39:E40)</f>
        <v>441.19</v>
      </c>
    </row>
    <row r="42" spans="1:6" ht="15" customHeight="1" x14ac:dyDescent="0.25"/>
    <row r="43" spans="1:6" ht="15" customHeight="1" x14ac:dyDescent="0.3">
      <c r="A43" s="431" t="s">
        <v>1183</v>
      </c>
      <c r="B43" s="432"/>
      <c r="C43" s="412"/>
      <c r="D43" s="412"/>
      <c r="E43" s="412"/>
    </row>
    <row r="44" spans="1:6" ht="15" customHeight="1" x14ac:dyDescent="0.25">
      <c r="A44" s="432" t="s">
        <v>206</v>
      </c>
      <c r="B44" s="432" t="s">
        <v>4</v>
      </c>
      <c r="C44" s="412">
        <v>561</v>
      </c>
      <c r="D44" s="412"/>
      <c r="E44" s="412">
        <v>561</v>
      </c>
      <c r="F44" s="115" t="s">
        <v>5</v>
      </c>
    </row>
    <row r="45" spans="1:6" ht="15" customHeight="1" x14ac:dyDescent="0.25">
      <c r="A45" s="432" t="s">
        <v>44</v>
      </c>
      <c r="B45" s="432" t="s">
        <v>2189</v>
      </c>
      <c r="C45" s="412">
        <v>20.54</v>
      </c>
      <c r="D45" s="412">
        <v>4.1100000000000003</v>
      </c>
      <c r="E45" s="412">
        <v>24.65</v>
      </c>
      <c r="F45" s="115" t="s">
        <v>5</v>
      </c>
    </row>
    <row r="46" spans="1:6" ht="15" customHeight="1" x14ac:dyDescent="0.25">
      <c r="A46" s="432" t="s">
        <v>44</v>
      </c>
      <c r="B46" s="432" t="s">
        <v>2185</v>
      </c>
      <c r="C46" s="412">
        <v>63.83</v>
      </c>
      <c r="D46" s="412">
        <v>12.77</v>
      </c>
      <c r="E46" s="412">
        <v>76.599999999999994</v>
      </c>
      <c r="F46" s="115" t="s">
        <v>5</v>
      </c>
    </row>
    <row r="47" spans="1:6" ht="15" customHeight="1" x14ac:dyDescent="0.25">
      <c r="A47" s="112" t="s">
        <v>2198</v>
      </c>
      <c r="B47" s="112" t="s">
        <v>2199</v>
      </c>
      <c r="C47" s="412">
        <v>410</v>
      </c>
      <c r="D47" s="412">
        <v>82</v>
      </c>
      <c r="E47" s="412">
        <v>492</v>
      </c>
      <c r="F47" s="112">
        <v>203632</v>
      </c>
    </row>
    <row r="48" spans="1:6" ht="15" customHeight="1" x14ac:dyDescent="0.25">
      <c r="C48" s="410">
        <f>SUM(C44:C47)</f>
        <v>1055.3699999999999</v>
      </c>
      <c r="D48" s="410">
        <f>SUM(D44:D47)</f>
        <v>98.88</v>
      </c>
      <c r="E48" s="410">
        <f>SUM(E44:E47)</f>
        <v>1154.25</v>
      </c>
    </row>
    <row r="49" spans="1:6" ht="15" customHeight="1" x14ac:dyDescent="0.25">
      <c r="C49" s="435"/>
      <c r="D49" s="435"/>
      <c r="E49" s="435"/>
    </row>
    <row r="50" spans="1:6" ht="15" customHeight="1" x14ac:dyDescent="0.3">
      <c r="A50" s="431" t="s">
        <v>888</v>
      </c>
      <c r="C50" s="412"/>
      <c r="D50" s="412"/>
      <c r="E50" s="412"/>
    </row>
    <row r="51" spans="1:6" ht="15" customHeight="1" x14ac:dyDescent="0.25">
      <c r="A51" s="432" t="s">
        <v>3</v>
      </c>
      <c r="B51" s="112" t="s">
        <v>4</v>
      </c>
      <c r="C51" s="412">
        <v>304</v>
      </c>
      <c r="D51" s="412"/>
      <c r="E51" s="412">
        <v>304</v>
      </c>
      <c r="F51" s="115" t="s">
        <v>5</v>
      </c>
    </row>
    <row r="52" spans="1:6" ht="15" customHeight="1" x14ac:dyDescent="0.25">
      <c r="A52" s="432" t="s">
        <v>3</v>
      </c>
      <c r="B52" s="112" t="s">
        <v>4</v>
      </c>
      <c r="C52" s="412">
        <v>200</v>
      </c>
      <c r="D52" s="412"/>
      <c r="E52" s="412">
        <v>200</v>
      </c>
      <c r="F52" s="115" t="s">
        <v>5</v>
      </c>
    </row>
    <row r="53" spans="1:6" ht="15" customHeight="1" x14ac:dyDescent="0.25">
      <c r="A53" s="432" t="s">
        <v>3</v>
      </c>
      <c r="B53" s="112" t="s">
        <v>4</v>
      </c>
      <c r="C53" s="412">
        <v>125</v>
      </c>
      <c r="D53" s="412"/>
      <c r="E53" s="412">
        <v>125</v>
      </c>
      <c r="F53" s="115" t="s">
        <v>5</v>
      </c>
    </row>
    <row r="54" spans="1:6" ht="15" customHeight="1" x14ac:dyDescent="0.25">
      <c r="A54" s="112" t="s">
        <v>8</v>
      </c>
      <c r="B54" s="253" t="s">
        <v>1387</v>
      </c>
      <c r="C54" s="412">
        <v>30.49</v>
      </c>
      <c r="D54" s="412">
        <v>6.1</v>
      </c>
      <c r="E54" s="412">
        <v>36.590000000000003</v>
      </c>
      <c r="F54" s="115" t="s">
        <v>5</v>
      </c>
    </row>
    <row r="55" spans="1:6" ht="15" customHeight="1" x14ac:dyDescent="0.25">
      <c r="A55" s="112" t="s">
        <v>21</v>
      </c>
      <c r="B55" s="253" t="s">
        <v>2200</v>
      </c>
      <c r="C55" s="412">
        <v>28.6</v>
      </c>
      <c r="D55" s="412">
        <v>5.72</v>
      </c>
      <c r="E55" s="412">
        <v>34.32</v>
      </c>
      <c r="F55" s="115" t="s">
        <v>5</v>
      </c>
    </row>
    <row r="56" spans="1:6" ht="15" customHeight="1" x14ac:dyDescent="0.25">
      <c r="A56" s="112" t="s">
        <v>2201</v>
      </c>
      <c r="B56" s="253" t="s">
        <v>2202</v>
      </c>
      <c r="C56" s="412">
        <v>84.48</v>
      </c>
      <c r="D56" s="412">
        <v>16.899999999999999</v>
      </c>
      <c r="E56" s="412">
        <v>101.38</v>
      </c>
      <c r="F56" s="115" t="s">
        <v>1963</v>
      </c>
    </row>
    <row r="57" spans="1:6" ht="15" customHeight="1" x14ac:dyDescent="0.25">
      <c r="A57" s="432" t="s">
        <v>1845</v>
      </c>
      <c r="B57" s="112" t="s">
        <v>2184</v>
      </c>
      <c r="C57" s="412">
        <v>424.32</v>
      </c>
      <c r="D57" s="412">
        <v>84.86</v>
      </c>
      <c r="E57" s="412">
        <v>509.18</v>
      </c>
      <c r="F57" s="115" t="s">
        <v>5</v>
      </c>
    </row>
    <row r="58" spans="1:6" ht="15" customHeight="1" x14ac:dyDescent="0.25">
      <c r="A58" s="129"/>
      <c r="B58" s="127"/>
      <c r="C58" s="410">
        <f>SUM(C51:C57)</f>
        <v>1196.8900000000001</v>
      </c>
      <c r="D58" s="410">
        <f>SUM(D51:D57)</f>
        <v>113.58</v>
      </c>
      <c r="E58" s="410">
        <f>SUM(E51:E57)</f>
        <v>1310.47</v>
      </c>
    </row>
    <row r="59" spans="1:6" ht="15" customHeight="1" x14ac:dyDescent="0.25">
      <c r="A59" s="129"/>
      <c r="B59" s="127"/>
      <c r="C59" s="435"/>
      <c r="D59" s="435"/>
      <c r="E59" s="435"/>
    </row>
    <row r="60" spans="1:6" ht="15" customHeight="1" x14ac:dyDescent="0.3">
      <c r="A60" s="134" t="s">
        <v>890</v>
      </c>
      <c r="B60" s="127"/>
      <c r="C60" s="435"/>
      <c r="D60" s="435"/>
      <c r="E60" s="435"/>
    </row>
    <row r="61" spans="1:6" ht="17.3" customHeight="1" x14ac:dyDescent="0.25">
      <c r="A61" s="429" t="s">
        <v>472</v>
      </c>
      <c r="B61" s="250" t="s">
        <v>1852</v>
      </c>
      <c r="C61" s="435">
        <v>313.33</v>
      </c>
      <c r="D61" s="435">
        <v>62.67</v>
      </c>
      <c r="E61" s="435">
        <v>376</v>
      </c>
      <c r="F61" s="115" t="s">
        <v>2203</v>
      </c>
    </row>
    <row r="62" spans="1:6" ht="15" customHeight="1" x14ac:dyDescent="0.25">
      <c r="A62" s="129"/>
      <c r="B62" s="127"/>
      <c r="C62" s="410">
        <f>SUM(C61:C61)</f>
        <v>313.33</v>
      </c>
      <c r="D62" s="410">
        <f>SUM(D61:D61)</f>
        <v>62.67</v>
      </c>
      <c r="E62" s="410">
        <f>SUM(E61:E61)</f>
        <v>376</v>
      </c>
    </row>
    <row r="63" spans="1:6" ht="15" customHeight="1" x14ac:dyDescent="0.25">
      <c r="A63" s="129"/>
      <c r="B63" s="127"/>
      <c r="C63" s="435"/>
      <c r="D63" s="435"/>
      <c r="E63" s="435"/>
    </row>
    <row r="64" spans="1:6" ht="15" customHeight="1" x14ac:dyDescent="0.35">
      <c r="A64" s="433" t="s">
        <v>2050</v>
      </c>
      <c r="B64" s="284"/>
      <c r="C64" s="395"/>
      <c r="D64" s="395"/>
      <c r="E64" s="395"/>
      <c r="F64" s="266"/>
    </row>
    <row r="65" spans="1:8" ht="15" customHeight="1" x14ac:dyDescent="0.25">
      <c r="A65" s="432" t="s">
        <v>2204</v>
      </c>
      <c r="B65" s="127" t="s">
        <v>2205</v>
      </c>
      <c r="C65" s="412">
        <v>2779.29</v>
      </c>
      <c r="D65" s="412"/>
      <c r="E65" s="412">
        <v>2779.29</v>
      </c>
      <c r="F65" s="115">
        <v>203630</v>
      </c>
    </row>
    <row r="66" spans="1:8" ht="15" customHeight="1" x14ac:dyDescent="0.25">
      <c r="A66" s="432" t="s">
        <v>3</v>
      </c>
      <c r="B66" s="127" t="s">
        <v>2206</v>
      </c>
      <c r="C66" s="412">
        <v>1240.99</v>
      </c>
      <c r="D66" s="412"/>
      <c r="E66" s="412">
        <v>1240.99</v>
      </c>
      <c r="F66" s="115" t="s">
        <v>2207</v>
      </c>
    </row>
    <row r="67" spans="1:8" ht="15" customHeight="1" x14ac:dyDescent="0.25">
      <c r="A67" s="112" t="s">
        <v>1899</v>
      </c>
      <c r="B67" s="432" t="s">
        <v>2208</v>
      </c>
      <c r="C67" s="122">
        <v>67.77</v>
      </c>
      <c r="D67" s="122">
        <v>13.55</v>
      </c>
      <c r="E67" s="122">
        <v>81.319999999999993</v>
      </c>
      <c r="F67" s="115">
        <v>203633</v>
      </c>
    </row>
    <row r="68" spans="1:8" ht="15" customHeight="1" x14ac:dyDescent="0.35">
      <c r="A68" s="433"/>
      <c r="B68" s="284"/>
      <c r="C68" s="410">
        <f>SUM(C65:C67)</f>
        <v>4088.0499999999997</v>
      </c>
      <c r="D68" s="410">
        <f>SUM(D65:D67)</f>
        <v>13.55</v>
      </c>
      <c r="E68" s="410">
        <f>SUM(E65:E67)</f>
        <v>4101.5999999999995</v>
      </c>
      <c r="F68" s="266"/>
    </row>
    <row r="69" spans="1:8" ht="15" customHeight="1" x14ac:dyDescent="0.35">
      <c r="A69" s="433"/>
      <c r="B69" s="284"/>
      <c r="C69" s="435"/>
      <c r="D69" s="435"/>
      <c r="E69" s="435"/>
      <c r="F69" s="266"/>
    </row>
    <row r="70" spans="1:8" ht="15" customHeight="1" x14ac:dyDescent="0.35">
      <c r="A70" s="433" t="s">
        <v>1907</v>
      </c>
      <c r="B70" s="284"/>
      <c r="C70" s="395"/>
      <c r="D70" s="395"/>
      <c r="E70" s="395"/>
      <c r="F70" s="266"/>
    </row>
    <row r="71" spans="1:8" ht="15" customHeight="1" x14ac:dyDescent="0.35">
      <c r="B71" s="432"/>
      <c r="C71" s="412"/>
      <c r="D71" s="412"/>
      <c r="E71" s="412"/>
      <c r="F71" s="266"/>
    </row>
    <row r="72" spans="1:8" ht="15" customHeight="1" x14ac:dyDescent="0.35">
      <c r="A72" s="433"/>
      <c r="B72" s="284"/>
      <c r="C72" s="410">
        <f>SUM(C71:C71)</f>
        <v>0</v>
      </c>
      <c r="D72" s="410">
        <f>SUM(D71:D71)</f>
        <v>0</v>
      </c>
      <c r="E72" s="410">
        <f>SUM(E71:E71)</f>
        <v>0</v>
      </c>
    </row>
    <row r="73" spans="1:8" ht="15" customHeight="1" x14ac:dyDescent="0.3">
      <c r="A73" s="431" t="s">
        <v>1709</v>
      </c>
      <c r="C73" s="130"/>
      <c r="D73" s="130"/>
      <c r="E73" s="130"/>
    </row>
    <row r="74" spans="1:8" ht="15" customHeight="1" x14ac:dyDescent="0.25">
      <c r="A74" s="432"/>
      <c r="C74" s="130"/>
      <c r="D74" s="130"/>
      <c r="E74" s="130"/>
    </row>
    <row r="75" spans="1:8" ht="15" customHeight="1" x14ac:dyDescent="0.25">
      <c r="A75" s="432"/>
      <c r="C75" s="410">
        <f>SUM(C74:C74)</f>
        <v>0</v>
      </c>
      <c r="D75" s="410">
        <f>SUM(D74:D74)</f>
        <v>0</v>
      </c>
      <c r="E75" s="410">
        <f>SUM(E74:E74)</f>
        <v>0</v>
      </c>
    </row>
    <row r="76" spans="1:8" ht="15" customHeight="1" x14ac:dyDescent="0.3">
      <c r="A76" s="431"/>
      <c r="B76" s="128"/>
      <c r="C76" s="435"/>
      <c r="D76" s="435"/>
      <c r="E76" s="435"/>
    </row>
    <row r="77" spans="1:8" ht="15" customHeight="1" x14ac:dyDescent="0.3">
      <c r="A77" s="135" t="s">
        <v>1199</v>
      </c>
      <c r="B77" s="135"/>
      <c r="C77" s="412"/>
      <c r="D77" s="412"/>
      <c r="E77" s="412"/>
    </row>
    <row r="78" spans="1:8" ht="15" customHeight="1" x14ac:dyDescent="0.25">
      <c r="B78" s="253"/>
      <c r="C78" s="412"/>
      <c r="D78" s="412"/>
      <c r="E78" s="412"/>
      <c r="F78" s="126"/>
      <c r="H78" s="249"/>
    </row>
    <row r="79" spans="1:8" ht="15" customHeight="1" x14ac:dyDescent="0.25">
      <c r="C79" s="410">
        <f>SUM(C78:C78)</f>
        <v>0</v>
      </c>
      <c r="D79" s="410">
        <f>SUM(D78:D78)</f>
        <v>0</v>
      </c>
      <c r="E79" s="410">
        <f>SUM(E78:E78)</f>
        <v>0</v>
      </c>
      <c r="H79" s="249"/>
    </row>
    <row r="80" spans="1:8" ht="15" customHeight="1" x14ac:dyDescent="0.25">
      <c r="C80" s="435"/>
      <c r="D80" s="435"/>
      <c r="E80" s="435"/>
      <c r="H80" s="249"/>
    </row>
    <row r="81" spans="1:6" ht="15" customHeight="1" x14ac:dyDescent="0.3">
      <c r="A81" s="431" t="s">
        <v>894</v>
      </c>
      <c r="C81" s="112"/>
      <c r="D81" s="112"/>
      <c r="E81" s="112"/>
      <c r="F81" s="112"/>
    </row>
    <row r="82" spans="1:6" ht="15" customHeight="1" x14ac:dyDescent="0.25">
      <c r="A82" s="137" t="s">
        <v>90</v>
      </c>
      <c r="B82" s="138" t="s">
        <v>524</v>
      </c>
      <c r="C82" s="122">
        <v>11032.14</v>
      </c>
      <c r="D82" s="450"/>
      <c r="E82" s="122">
        <v>11032.14</v>
      </c>
      <c r="F82" s="124" t="s">
        <v>92</v>
      </c>
    </row>
    <row r="83" spans="1:6" ht="15" customHeight="1" x14ac:dyDescent="0.25">
      <c r="A83" s="137" t="s">
        <v>93</v>
      </c>
      <c r="B83" s="138" t="s">
        <v>525</v>
      </c>
      <c r="C83" s="122">
        <v>2991.91</v>
      </c>
      <c r="D83" s="450"/>
      <c r="E83" s="122">
        <v>2991.91</v>
      </c>
      <c r="F83" s="112">
        <v>203634</v>
      </c>
    </row>
    <row r="84" spans="1:6" ht="15" customHeight="1" x14ac:dyDescent="0.25">
      <c r="A84" s="137" t="s">
        <v>95</v>
      </c>
      <c r="B84" s="138" t="s">
        <v>526</v>
      </c>
      <c r="C84" s="122">
        <v>3363.24</v>
      </c>
      <c r="D84" s="450"/>
      <c r="E84" s="122">
        <v>3363.24</v>
      </c>
      <c r="F84" s="112">
        <v>203635</v>
      </c>
    </row>
    <row r="85" spans="1:6" ht="15" customHeight="1" x14ac:dyDescent="0.25">
      <c r="C85" s="410">
        <f>SUM(C82:C84)</f>
        <v>17387.29</v>
      </c>
      <c r="D85" s="410">
        <f>SUM(D82:D84)</f>
        <v>0</v>
      </c>
      <c r="E85" s="410">
        <f>SUM(E82:E84)</f>
        <v>17387.29</v>
      </c>
      <c r="F85" s="112"/>
    </row>
    <row r="86" spans="1:6" ht="15" customHeight="1" x14ac:dyDescent="0.25">
      <c r="C86" s="112"/>
      <c r="D86" s="112"/>
      <c r="E86" s="112"/>
      <c r="F86" s="112"/>
    </row>
    <row r="87" spans="1:6" ht="15" customHeight="1" x14ac:dyDescent="0.25">
      <c r="B87" s="141" t="s">
        <v>75</v>
      </c>
      <c r="C87" s="410">
        <f>SUM(+C79+C9+C48+C28+C22+C36+C58+C41+C62+C68+C72+C75+C85)</f>
        <v>32074.799999999999</v>
      </c>
      <c r="D87" s="410">
        <f>SUM(+D79+D9+D48+D28+D22+D36+D58+D41+D62+D68+D72+D75+D85)</f>
        <v>1604.9499999999998</v>
      </c>
      <c r="E87" s="410">
        <f>SUM(+E79+E9+E48+E28+E22+E36+E58+E41+E62+E68+E72+E75+E85)</f>
        <v>33679.75</v>
      </c>
    </row>
    <row r="88" spans="1:6" ht="15" customHeight="1" x14ac:dyDescent="0.25">
      <c r="B88" s="145"/>
      <c r="C88" s="435"/>
      <c r="D88" s="435"/>
      <c r="E88" s="435"/>
    </row>
    <row r="89" spans="1:6" ht="15" customHeight="1" x14ac:dyDescent="0.25">
      <c r="A89" s="432"/>
      <c r="C89" s="120"/>
    </row>
    <row r="90" spans="1:6" ht="15" customHeight="1" x14ac:dyDescent="0.25">
      <c r="A90" s="256" t="s">
        <v>2120</v>
      </c>
      <c r="B90" s="436"/>
      <c r="C90" s="120"/>
    </row>
    <row r="91" spans="1:6" ht="15" customHeight="1" x14ac:dyDescent="0.25">
      <c r="A91" s="256"/>
      <c r="B91" s="436"/>
      <c r="C91" s="120"/>
    </row>
    <row r="92" spans="1:6" ht="15" customHeight="1" x14ac:dyDescent="0.25">
      <c r="A92" s="437"/>
      <c r="C92" s="120"/>
    </row>
    <row r="93" spans="1:6" ht="15" customHeight="1" x14ac:dyDescent="0.25">
      <c r="A93" s="438"/>
      <c r="B93" s="436"/>
      <c r="C93" s="120"/>
    </row>
    <row r="94" spans="1:6" ht="15" customHeight="1" x14ac:dyDescent="0.25">
      <c r="A94" s="438"/>
      <c r="B94" s="436"/>
      <c r="C94" s="120"/>
    </row>
    <row r="95" spans="1:6" ht="30.85" customHeight="1" x14ac:dyDescent="0.25">
      <c r="A95" s="451"/>
      <c r="B95" s="436"/>
      <c r="C95" s="120"/>
    </row>
    <row r="96" spans="1:6" ht="15" customHeight="1" x14ac:dyDescent="0.25">
      <c r="A96" s="438"/>
      <c r="B96" s="436"/>
      <c r="C96" s="120"/>
    </row>
    <row r="97" spans="1:8" ht="15" customHeight="1" x14ac:dyDescent="0.25">
      <c r="A97" s="438"/>
      <c r="B97" s="436"/>
      <c r="C97" s="120"/>
    </row>
    <row r="98" spans="1:8" ht="15" customHeight="1" x14ac:dyDescent="0.25">
      <c r="A98" s="143"/>
    </row>
    <row r="99" spans="1:8" ht="15" customHeight="1" x14ac:dyDescent="0.25"/>
    <row r="100" spans="1:8" ht="15" customHeight="1" x14ac:dyDescent="0.25"/>
    <row r="101" spans="1:8" ht="15" customHeight="1" x14ac:dyDescent="0.25"/>
    <row r="102" spans="1:8" ht="15" customHeight="1" x14ac:dyDescent="0.25"/>
    <row r="103" spans="1:8" ht="15" customHeight="1" x14ac:dyDescent="0.25"/>
    <row r="104" spans="1:8" ht="15" customHeight="1" x14ac:dyDescent="0.25"/>
    <row r="105" spans="1:8" ht="15" customHeight="1" x14ac:dyDescent="0.25"/>
    <row r="106" spans="1:8" ht="15" customHeight="1" x14ac:dyDescent="0.25"/>
    <row r="107" spans="1:8" ht="15" customHeight="1" x14ac:dyDescent="0.25"/>
    <row r="108" spans="1:8" ht="15" customHeight="1" x14ac:dyDescent="0.25"/>
    <row r="109" spans="1:8" ht="15" customHeight="1" x14ac:dyDescent="0.25"/>
    <row r="110" spans="1:8" ht="15" customHeight="1" x14ac:dyDescent="0.25"/>
    <row r="111" spans="1:8" ht="15" customHeight="1" x14ac:dyDescent="0.25">
      <c r="G111" s="137"/>
    </row>
    <row r="112" spans="1:8" ht="15" customHeight="1" x14ac:dyDescent="0.25">
      <c r="H112" s="137"/>
    </row>
    <row r="113" spans="1:8" ht="15" customHeight="1" x14ac:dyDescent="0.25">
      <c r="H113" s="137"/>
    </row>
    <row r="114" spans="1:8" s="137" customFormat="1" ht="15" customHeight="1" x14ac:dyDescent="0.25">
      <c r="A114" s="112"/>
      <c r="B114" s="112"/>
      <c r="C114" s="409"/>
      <c r="D114" s="409"/>
      <c r="E114" s="409"/>
      <c r="F114" s="115"/>
      <c r="G114" s="112"/>
      <c r="H114" s="112"/>
    </row>
    <row r="115" spans="1:8" s="137" customFormat="1" x14ac:dyDescent="0.25">
      <c r="A115" s="112"/>
      <c r="B115" s="112"/>
      <c r="C115" s="409"/>
      <c r="D115" s="409"/>
      <c r="E115" s="409"/>
      <c r="F115" s="115"/>
      <c r="G115" s="112"/>
      <c r="H115" s="112"/>
    </row>
    <row r="116" spans="1:8" s="137" customFormat="1" x14ac:dyDescent="0.25">
      <c r="A116" s="112"/>
      <c r="B116" s="112"/>
      <c r="C116" s="409"/>
      <c r="D116" s="409"/>
      <c r="E116" s="409"/>
      <c r="F116" s="115"/>
      <c r="G116" s="112"/>
      <c r="H116" s="112"/>
    </row>
  </sheetData>
  <mergeCells count="1">
    <mergeCell ref="A1:F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88" workbookViewId="0">
      <selection activeCell="B19" sqref="B19"/>
    </sheetView>
  </sheetViews>
  <sheetFormatPr defaultColWidth="8.8984375" defaultRowHeight="13.85" x14ac:dyDescent="0.25"/>
  <cols>
    <col min="1" max="1" width="35.09765625" style="112" customWidth="1"/>
    <col min="2" max="2" width="42.296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296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296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296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296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296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296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296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296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296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296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296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296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296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296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296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296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296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296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296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296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296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296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296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296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296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296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296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296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296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296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296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296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296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296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296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296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296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296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296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296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296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296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296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296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296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296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296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296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296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296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296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296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296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296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296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296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296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296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296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296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296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296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296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43983</v>
      </c>
    </row>
    <row r="3" spans="1:7" ht="15.7" customHeight="1" x14ac:dyDescent="0.25">
      <c r="B3" s="113"/>
    </row>
    <row r="4" spans="1:7" ht="15" customHeight="1" x14ac:dyDescent="0.3">
      <c r="A4" s="431" t="s">
        <v>873</v>
      </c>
      <c r="C4" s="117" t="s">
        <v>201</v>
      </c>
      <c r="D4" s="117" t="s">
        <v>202</v>
      </c>
      <c r="E4" s="117" t="s">
        <v>203</v>
      </c>
      <c r="F4" s="430" t="s">
        <v>435</v>
      </c>
    </row>
    <row r="5" spans="1:7" ht="15" customHeight="1" x14ac:dyDescent="0.25">
      <c r="A5" s="432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32" t="s">
        <v>44</v>
      </c>
      <c r="B6" s="112" t="s">
        <v>2209</v>
      </c>
      <c r="C6" s="120">
        <v>3.1</v>
      </c>
      <c r="D6" s="120">
        <v>0.62</v>
      </c>
      <c r="E6" s="120">
        <v>3.72</v>
      </c>
      <c r="F6" s="115" t="s">
        <v>5</v>
      </c>
    </row>
    <row r="7" spans="1:7" ht="15" customHeight="1" x14ac:dyDescent="0.25">
      <c r="A7" s="432" t="s">
        <v>44</v>
      </c>
      <c r="B7" s="112" t="s">
        <v>2210</v>
      </c>
      <c r="C7" s="120">
        <v>10.220000000000001</v>
      </c>
      <c r="D7" s="120">
        <v>2.04</v>
      </c>
      <c r="E7" s="120">
        <v>12.26</v>
      </c>
      <c r="F7" s="115" t="s">
        <v>5</v>
      </c>
    </row>
    <row r="8" spans="1:7" ht="15" customHeight="1" x14ac:dyDescent="0.25">
      <c r="A8" s="112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A9" s="112" t="s">
        <v>2211</v>
      </c>
      <c r="B9" s="112" t="s">
        <v>2212</v>
      </c>
      <c r="C9" s="122">
        <v>339.39</v>
      </c>
      <c r="D9" s="122">
        <v>67.88</v>
      </c>
      <c r="E9" s="122">
        <v>407.27</v>
      </c>
      <c r="F9" s="124" t="s">
        <v>5</v>
      </c>
    </row>
    <row r="10" spans="1:7" ht="15" customHeight="1" x14ac:dyDescent="0.25">
      <c r="C10" s="410">
        <f>SUM(C5:C9)</f>
        <v>994.71</v>
      </c>
      <c r="D10" s="410">
        <f>SUM(D5:D9)</f>
        <v>74.14</v>
      </c>
      <c r="E10" s="410">
        <f>SUM(E5:E9)</f>
        <v>1068.8499999999999</v>
      </c>
      <c r="G10" s="112" t="s">
        <v>10</v>
      </c>
    </row>
    <row r="11" spans="1:7" ht="15" customHeight="1" x14ac:dyDescent="0.25">
      <c r="C11" s="435"/>
      <c r="D11" s="435"/>
      <c r="E11" s="435"/>
    </row>
    <row r="12" spans="1:7" ht="15" customHeight="1" x14ac:dyDescent="0.3">
      <c r="A12" s="431" t="s">
        <v>874</v>
      </c>
      <c r="C12" s="412"/>
      <c r="D12" s="412"/>
      <c r="E12" s="412"/>
    </row>
    <row r="13" spans="1:7" ht="15" customHeight="1" x14ac:dyDescent="0.25">
      <c r="A13" s="432" t="s">
        <v>12</v>
      </c>
      <c r="B13" s="112" t="s">
        <v>13</v>
      </c>
      <c r="C13" s="120">
        <v>7.94</v>
      </c>
      <c r="D13" s="120"/>
      <c r="E13" s="120">
        <v>7.94</v>
      </c>
      <c r="F13" s="115" t="s">
        <v>5</v>
      </c>
    </row>
    <row r="14" spans="1:7" ht="15" customHeight="1" x14ac:dyDescent="0.25">
      <c r="A14" s="432" t="s">
        <v>214</v>
      </c>
      <c r="B14" s="112" t="s">
        <v>2213</v>
      </c>
      <c r="C14" s="120">
        <v>435</v>
      </c>
      <c r="D14" s="120">
        <v>87</v>
      </c>
      <c r="E14" s="120">
        <v>522</v>
      </c>
      <c r="F14" s="115">
        <v>203638</v>
      </c>
    </row>
    <row r="15" spans="1:7" ht="15" customHeight="1" x14ac:dyDescent="0.25">
      <c r="A15" s="432" t="s">
        <v>1936</v>
      </c>
      <c r="B15" s="112" t="s">
        <v>2214</v>
      </c>
      <c r="C15" s="120">
        <v>120.25</v>
      </c>
      <c r="D15" s="120">
        <v>24.05</v>
      </c>
      <c r="E15" s="120">
        <v>144.30000000000001</v>
      </c>
      <c r="F15" s="115">
        <v>203639</v>
      </c>
    </row>
    <row r="16" spans="1:7" ht="15" customHeight="1" x14ac:dyDescent="0.25">
      <c r="A16" s="432" t="s">
        <v>18</v>
      </c>
      <c r="B16" s="112" t="s">
        <v>2017</v>
      </c>
      <c r="C16" s="120">
        <v>36.75</v>
      </c>
      <c r="D16" s="120">
        <v>7.35</v>
      </c>
      <c r="E16" s="120">
        <v>44.1</v>
      </c>
      <c r="F16" s="115" t="s">
        <v>5</v>
      </c>
    </row>
    <row r="17" spans="1:6" ht="15" customHeight="1" x14ac:dyDescent="0.25">
      <c r="A17" s="112" t="s">
        <v>18</v>
      </c>
      <c r="B17" s="112" t="s">
        <v>2018</v>
      </c>
      <c r="C17" s="120">
        <v>15.28</v>
      </c>
      <c r="D17" s="120">
        <v>3.05</v>
      </c>
      <c r="E17" s="120">
        <v>18.329999999999998</v>
      </c>
      <c r="F17" s="124" t="s">
        <v>5</v>
      </c>
    </row>
    <row r="18" spans="1:6" ht="15" customHeight="1" x14ac:dyDescent="0.25">
      <c r="A18" s="112" t="s">
        <v>23</v>
      </c>
      <c r="B18" s="112" t="s">
        <v>131</v>
      </c>
      <c r="C18" s="120">
        <v>48.47</v>
      </c>
      <c r="D18" s="120">
        <v>9.69</v>
      </c>
      <c r="E18" s="120">
        <v>58.16</v>
      </c>
      <c r="F18" s="124">
        <v>203640</v>
      </c>
    </row>
    <row r="19" spans="1:6" ht="15" customHeight="1" x14ac:dyDescent="0.25">
      <c r="A19" s="112" t="s">
        <v>2146</v>
      </c>
      <c r="B19" s="112" t="s">
        <v>2215</v>
      </c>
      <c r="C19" s="120">
        <v>458.32</v>
      </c>
      <c r="D19" s="120">
        <v>91.67</v>
      </c>
      <c r="E19" s="120">
        <v>549.99</v>
      </c>
      <c r="F19" s="124" t="s">
        <v>1963</v>
      </c>
    </row>
    <row r="20" spans="1:6" ht="15" customHeight="1" x14ac:dyDescent="0.25">
      <c r="A20" s="112" t="s">
        <v>8</v>
      </c>
      <c r="B20" s="112" t="s">
        <v>2021</v>
      </c>
      <c r="C20" s="120">
        <v>104.12</v>
      </c>
      <c r="D20" s="120">
        <v>20.82</v>
      </c>
      <c r="E20" s="120">
        <v>124.94</v>
      </c>
      <c r="F20" s="115" t="s">
        <v>5</v>
      </c>
    </row>
    <row r="21" spans="1:6" ht="15" customHeight="1" x14ac:dyDescent="0.25">
      <c r="A21" s="112" t="s">
        <v>23</v>
      </c>
      <c r="B21" s="112" t="s">
        <v>2216</v>
      </c>
      <c r="C21" s="122">
        <v>48.87</v>
      </c>
      <c r="D21" s="122">
        <v>0.3</v>
      </c>
      <c r="E21" s="122">
        <v>49.17</v>
      </c>
      <c r="F21" s="112">
        <v>203660</v>
      </c>
    </row>
    <row r="22" spans="1:6" ht="15" customHeight="1" x14ac:dyDescent="0.25">
      <c r="C22" s="410">
        <f>SUM(C13:C21)</f>
        <v>1275</v>
      </c>
      <c r="D22" s="410">
        <f>SUM(D13:D21)</f>
        <v>243.93</v>
      </c>
      <c r="E22" s="410">
        <f>SUM(E13:E21)</f>
        <v>1518.9300000000003</v>
      </c>
    </row>
    <row r="23" spans="1:6" ht="15" customHeight="1" x14ac:dyDescent="0.25">
      <c r="C23" s="435"/>
      <c r="D23" s="435"/>
      <c r="E23" s="435"/>
    </row>
    <row r="24" spans="1:6" ht="15" customHeight="1" x14ac:dyDescent="0.3">
      <c r="A24" s="431" t="s">
        <v>876</v>
      </c>
      <c r="C24" s="412"/>
      <c r="D24" s="412"/>
      <c r="E24" s="412"/>
    </row>
    <row r="25" spans="1:6" ht="15" customHeight="1" x14ac:dyDescent="0.25">
      <c r="A25" s="432" t="s">
        <v>206</v>
      </c>
      <c r="B25" s="112" t="s">
        <v>4</v>
      </c>
      <c r="C25" s="412">
        <v>474</v>
      </c>
      <c r="D25" s="412"/>
      <c r="E25" s="412">
        <v>474</v>
      </c>
      <c r="F25" s="115" t="s">
        <v>5</v>
      </c>
    </row>
    <row r="26" spans="1:6" ht="15" customHeight="1" x14ac:dyDescent="0.25">
      <c r="A26" s="432" t="s">
        <v>1062</v>
      </c>
      <c r="B26" s="112" t="s">
        <v>2217</v>
      </c>
      <c r="C26" s="412">
        <v>1875</v>
      </c>
      <c r="D26" s="412"/>
      <c r="E26" s="412">
        <v>1875</v>
      </c>
      <c r="F26" s="115" t="s">
        <v>113</v>
      </c>
    </row>
    <row r="27" spans="1:6" ht="15" customHeight="1" x14ac:dyDescent="0.25">
      <c r="A27" s="432" t="s">
        <v>2075</v>
      </c>
      <c r="B27" s="112" t="s">
        <v>382</v>
      </c>
      <c r="C27" s="412">
        <v>10.119999999999999</v>
      </c>
      <c r="D27" s="412">
        <v>4.38</v>
      </c>
      <c r="E27" s="412">
        <v>14.5</v>
      </c>
      <c r="F27" s="115">
        <v>203641</v>
      </c>
    </row>
    <row r="28" spans="1:6" ht="15" customHeight="1" x14ac:dyDescent="0.25">
      <c r="A28" s="432" t="s">
        <v>2023</v>
      </c>
      <c r="B28" s="112" t="s">
        <v>2218</v>
      </c>
      <c r="C28" s="412">
        <v>379.47</v>
      </c>
      <c r="D28" s="412">
        <v>18.97</v>
      </c>
      <c r="E28" s="412">
        <v>398.44</v>
      </c>
      <c r="F28" s="115">
        <v>203642</v>
      </c>
    </row>
    <row r="29" spans="1:6" ht="15" customHeight="1" x14ac:dyDescent="0.25">
      <c r="A29" s="432" t="s">
        <v>37</v>
      </c>
      <c r="B29" s="112" t="s">
        <v>2219</v>
      </c>
      <c r="C29" s="412">
        <v>113.97</v>
      </c>
      <c r="D29" s="412">
        <v>5.7</v>
      </c>
      <c r="E29" s="412">
        <v>119.67</v>
      </c>
      <c r="F29" s="115">
        <v>203643</v>
      </c>
    </row>
    <row r="30" spans="1:6" ht="15" customHeight="1" x14ac:dyDescent="0.25">
      <c r="A30" s="432" t="s">
        <v>44</v>
      </c>
      <c r="B30" s="112" t="s">
        <v>2220</v>
      </c>
      <c r="C30" s="120">
        <v>19.09</v>
      </c>
      <c r="D30" s="120">
        <v>3.82</v>
      </c>
      <c r="E30" s="120">
        <v>22.91</v>
      </c>
      <c r="F30" s="115" t="s">
        <v>5</v>
      </c>
    </row>
    <row r="31" spans="1:6" ht="15" customHeight="1" x14ac:dyDescent="0.25">
      <c r="A31" s="432" t="s">
        <v>30</v>
      </c>
      <c r="B31" s="112" t="s">
        <v>2221</v>
      </c>
      <c r="C31" s="120">
        <v>12.5</v>
      </c>
      <c r="D31" s="120">
        <v>2.5</v>
      </c>
      <c r="E31" s="120">
        <v>15</v>
      </c>
      <c r="F31" s="115" t="s">
        <v>5</v>
      </c>
    </row>
    <row r="32" spans="1:6" s="127" customFormat="1" ht="15" customHeight="1" x14ac:dyDescent="0.3">
      <c r="B32" s="128"/>
      <c r="C32" s="410">
        <f>SUM(C25:C31)</f>
        <v>2884.15</v>
      </c>
      <c r="D32" s="410">
        <f>SUM(D25:D31)</f>
        <v>35.369999999999997</v>
      </c>
      <c r="E32" s="410">
        <f>SUM(E25:E31)</f>
        <v>2919.52</v>
      </c>
      <c r="F32" s="126"/>
    </row>
    <row r="33" spans="1:6" s="127" customFormat="1" ht="15" customHeight="1" x14ac:dyDescent="0.3">
      <c r="B33" s="128"/>
      <c r="C33" s="435"/>
      <c r="D33" s="435"/>
      <c r="E33" s="435"/>
      <c r="F33" s="126"/>
    </row>
    <row r="34" spans="1:6" ht="15" customHeight="1" x14ac:dyDescent="0.3">
      <c r="A34" s="431" t="s">
        <v>887</v>
      </c>
      <c r="C34" s="412"/>
      <c r="D34" s="412"/>
      <c r="E34" s="412"/>
    </row>
    <row r="35" spans="1:6" ht="15" customHeight="1" x14ac:dyDescent="0.25">
      <c r="A35" s="432" t="s">
        <v>3</v>
      </c>
      <c r="B35" s="112" t="s">
        <v>4</v>
      </c>
      <c r="C35" s="412">
        <v>195</v>
      </c>
      <c r="D35" s="412"/>
      <c r="E35" s="412">
        <v>195</v>
      </c>
      <c r="F35" s="115" t="s">
        <v>5</v>
      </c>
    </row>
    <row r="36" spans="1:6" ht="15" customHeight="1" x14ac:dyDescent="0.25">
      <c r="A36" s="432" t="s">
        <v>2023</v>
      </c>
      <c r="B36" s="112" t="s">
        <v>2218</v>
      </c>
      <c r="C36" s="412">
        <v>143.58000000000001</v>
      </c>
      <c r="D36" s="412">
        <v>7.18</v>
      </c>
      <c r="E36" s="412">
        <v>150.76</v>
      </c>
      <c r="F36" s="115">
        <v>203644</v>
      </c>
    </row>
    <row r="37" spans="1:6" ht="15" customHeight="1" x14ac:dyDescent="0.25">
      <c r="A37" s="432" t="s">
        <v>1991</v>
      </c>
      <c r="B37" s="432" t="s">
        <v>2222</v>
      </c>
      <c r="C37" s="120">
        <v>520</v>
      </c>
      <c r="D37" s="120">
        <v>104</v>
      </c>
      <c r="E37" s="120">
        <v>624</v>
      </c>
      <c r="F37" s="133">
        <v>203645</v>
      </c>
    </row>
    <row r="38" spans="1:6" ht="15" customHeight="1" x14ac:dyDescent="0.25">
      <c r="A38" s="432" t="s">
        <v>2036</v>
      </c>
      <c r="B38" s="112" t="s">
        <v>2223</v>
      </c>
      <c r="C38" s="120">
        <v>41.72</v>
      </c>
      <c r="D38" s="120"/>
      <c r="E38" s="120">
        <v>41.72</v>
      </c>
      <c r="F38" s="133">
        <v>203646</v>
      </c>
    </row>
    <row r="39" spans="1:6" ht="15" customHeight="1" x14ac:dyDescent="0.25">
      <c r="A39" s="432" t="s">
        <v>37</v>
      </c>
      <c r="B39" s="112" t="s">
        <v>2224</v>
      </c>
      <c r="C39" s="120">
        <v>135.86000000000001</v>
      </c>
      <c r="D39" s="120">
        <v>6.79</v>
      </c>
      <c r="E39" s="120">
        <v>142.65</v>
      </c>
      <c r="F39" s="133">
        <v>203647</v>
      </c>
    </row>
    <row r="40" spans="1:6" ht="15" customHeight="1" x14ac:dyDescent="0.25">
      <c r="A40" s="432" t="s">
        <v>44</v>
      </c>
      <c r="B40" s="432" t="s">
        <v>2220</v>
      </c>
      <c r="C40" s="120">
        <v>19.09</v>
      </c>
      <c r="D40" s="120">
        <v>3.82</v>
      </c>
      <c r="E40" s="120">
        <v>22.91</v>
      </c>
      <c r="F40" s="133" t="s">
        <v>5</v>
      </c>
    </row>
    <row r="41" spans="1:6" ht="15" customHeight="1" x14ac:dyDescent="0.25">
      <c r="A41" s="432" t="s">
        <v>835</v>
      </c>
      <c r="B41" s="112" t="s">
        <v>2225</v>
      </c>
      <c r="C41" s="120">
        <v>35</v>
      </c>
      <c r="D41" s="120">
        <v>7</v>
      </c>
      <c r="E41" s="120">
        <v>42</v>
      </c>
      <c r="F41" s="133">
        <v>203648</v>
      </c>
    </row>
    <row r="42" spans="1:6" ht="15" customHeight="1" x14ac:dyDescent="0.25">
      <c r="A42" s="432" t="s">
        <v>835</v>
      </c>
      <c r="B42" s="432" t="s">
        <v>2226</v>
      </c>
      <c r="C42" s="120">
        <v>35</v>
      </c>
      <c r="D42" s="120">
        <v>7</v>
      </c>
      <c r="E42" s="120">
        <v>42</v>
      </c>
      <c r="F42" s="133">
        <v>203658</v>
      </c>
    </row>
    <row r="43" spans="1:6" ht="15" customHeight="1" x14ac:dyDescent="0.25">
      <c r="A43" s="112" t="s">
        <v>2211</v>
      </c>
      <c r="B43" s="112" t="s">
        <v>2227</v>
      </c>
      <c r="C43" s="122">
        <v>55.84</v>
      </c>
      <c r="D43" s="112"/>
      <c r="E43" s="122">
        <v>55.84</v>
      </c>
      <c r="F43" s="124" t="s">
        <v>5</v>
      </c>
    </row>
    <row r="44" spans="1:6" ht="15" customHeight="1" x14ac:dyDescent="0.25">
      <c r="A44" s="129"/>
      <c r="B44" s="127"/>
      <c r="C44" s="410">
        <f>SUM(C35:C43)</f>
        <v>1181.0899999999999</v>
      </c>
      <c r="D44" s="410">
        <f>SUM(D35:D43)</f>
        <v>135.79000000000002</v>
      </c>
      <c r="E44" s="410">
        <f>SUM(E35:E43)</f>
        <v>1316.88</v>
      </c>
    </row>
    <row r="45" spans="1:6" ht="15" customHeight="1" x14ac:dyDescent="0.25">
      <c r="A45" s="129"/>
      <c r="B45" s="127"/>
      <c r="C45" s="435"/>
      <c r="D45" s="435"/>
      <c r="E45" s="435"/>
    </row>
    <row r="46" spans="1:6" ht="15" customHeight="1" x14ac:dyDescent="0.3">
      <c r="A46" s="431" t="s">
        <v>1175</v>
      </c>
      <c r="C46" s="435"/>
      <c r="D46" s="435"/>
      <c r="E46" s="435"/>
    </row>
    <row r="47" spans="1:6" ht="15" customHeight="1" x14ac:dyDescent="0.25">
      <c r="A47" s="432" t="s">
        <v>1952</v>
      </c>
      <c r="B47" s="112" t="s">
        <v>2228</v>
      </c>
      <c r="C47" s="435">
        <v>8</v>
      </c>
      <c r="D47" s="435"/>
      <c r="E47" s="435">
        <v>8</v>
      </c>
      <c r="F47" s="115" t="s">
        <v>5</v>
      </c>
    </row>
    <row r="48" spans="1:6" ht="15" customHeight="1" x14ac:dyDescent="0.25">
      <c r="A48" s="432" t="s">
        <v>2023</v>
      </c>
      <c r="B48" s="112" t="s">
        <v>2218</v>
      </c>
      <c r="C48" s="435">
        <v>78.44</v>
      </c>
      <c r="D48" s="435">
        <v>3.92</v>
      </c>
      <c r="E48" s="435">
        <v>82.36</v>
      </c>
      <c r="F48" s="115">
        <v>203649</v>
      </c>
    </row>
    <row r="49" spans="1:6" ht="15" customHeight="1" x14ac:dyDescent="0.25">
      <c r="C49" s="410">
        <f>SUM(C47:C48)</f>
        <v>86.44</v>
      </c>
      <c r="D49" s="410">
        <f>SUM(D47:D48)</f>
        <v>3.92</v>
      </c>
      <c r="E49" s="410">
        <f>SUM(E47:E48)</f>
        <v>90.36</v>
      </c>
    </row>
    <row r="50" spans="1:6" ht="15" customHeight="1" x14ac:dyDescent="0.25"/>
    <row r="51" spans="1:6" ht="15" customHeight="1" x14ac:dyDescent="0.3">
      <c r="A51" s="431" t="s">
        <v>1183</v>
      </c>
      <c r="B51" s="432"/>
      <c r="C51" s="412"/>
      <c r="D51" s="412"/>
      <c r="E51" s="412"/>
    </row>
    <row r="52" spans="1:6" ht="15" customHeight="1" x14ac:dyDescent="0.25">
      <c r="A52" s="432" t="s">
        <v>206</v>
      </c>
      <c r="B52" s="432" t="s">
        <v>4</v>
      </c>
      <c r="C52" s="412">
        <v>561</v>
      </c>
      <c r="D52" s="412"/>
      <c r="E52" s="412">
        <v>561</v>
      </c>
      <c r="F52" s="115" t="s">
        <v>5</v>
      </c>
    </row>
    <row r="53" spans="1:6" ht="15" customHeight="1" x14ac:dyDescent="0.25">
      <c r="A53" s="432" t="s">
        <v>14</v>
      </c>
      <c r="B53" s="432" t="s">
        <v>1783</v>
      </c>
      <c r="C53" s="412">
        <v>87.4</v>
      </c>
      <c r="D53" s="412">
        <v>17.48</v>
      </c>
      <c r="E53" s="412">
        <v>104.88</v>
      </c>
      <c r="F53" s="115">
        <v>203639</v>
      </c>
    </row>
    <row r="54" spans="1:6" ht="15" customHeight="1" x14ac:dyDescent="0.25">
      <c r="A54" s="432" t="s">
        <v>44</v>
      </c>
      <c r="B54" s="432" t="s">
        <v>2229</v>
      </c>
      <c r="C54" s="412">
        <v>3.1</v>
      </c>
      <c r="D54" s="412">
        <v>0.62</v>
      </c>
      <c r="E54" s="412">
        <v>3.72</v>
      </c>
      <c r="F54" s="115" t="s">
        <v>5</v>
      </c>
    </row>
    <row r="55" spans="1:6" ht="15" customHeight="1" x14ac:dyDescent="0.25">
      <c r="A55" s="432" t="s">
        <v>44</v>
      </c>
      <c r="B55" s="432" t="s">
        <v>2210</v>
      </c>
      <c r="C55" s="412">
        <v>10.210000000000001</v>
      </c>
      <c r="D55" s="412">
        <v>2.0499999999999998</v>
      </c>
      <c r="E55" s="412">
        <v>12.26</v>
      </c>
      <c r="F55" s="115" t="s">
        <v>5</v>
      </c>
    </row>
    <row r="56" spans="1:6" ht="15" customHeight="1" x14ac:dyDescent="0.25">
      <c r="A56" s="432" t="s">
        <v>2211</v>
      </c>
      <c r="B56" s="432" t="s">
        <v>2230</v>
      </c>
      <c r="C56" s="412">
        <v>255.25</v>
      </c>
      <c r="D56" s="412">
        <v>51.05</v>
      </c>
      <c r="E56" s="412">
        <v>306.3</v>
      </c>
      <c r="F56" s="115" t="s">
        <v>5</v>
      </c>
    </row>
    <row r="57" spans="1:6" ht="15" customHeight="1" x14ac:dyDescent="0.25">
      <c r="A57" s="112" t="s">
        <v>2198</v>
      </c>
      <c r="B57" s="112" t="s">
        <v>2231</v>
      </c>
      <c r="C57" s="412">
        <v>410</v>
      </c>
      <c r="D57" s="412">
        <v>82</v>
      </c>
      <c r="E57" s="412">
        <v>492</v>
      </c>
      <c r="F57" s="112">
        <v>203659</v>
      </c>
    </row>
    <row r="58" spans="1:6" ht="15" customHeight="1" x14ac:dyDescent="0.25">
      <c r="C58" s="410">
        <f>SUM(C52:C57)</f>
        <v>1326.96</v>
      </c>
      <c r="D58" s="410">
        <f>SUM(D52:D57)</f>
        <v>153.19999999999999</v>
      </c>
      <c r="E58" s="410">
        <f>SUM(E52:E57)</f>
        <v>1480.16</v>
      </c>
    </row>
    <row r="59" spans="1:6" ht="15" customHeight="1" x14ac:dyDescent="0.25">
      <c r="C59" s="435"/>
      <c r="D59" s="435"/>
      <c r="E59" s="435"/>
    </row>
    <row r="60" spans="1:6" ht="15" customHeight="1" x14ac:dyDescent="0.3">
      <c r="A60" s="431" t="s">
        <v>888</v>
      </c>
      <c r="C60" s="412"/>
      <c r="D60" s="412"/>
      <c r="E60" s="412"/>
    </row>
    <row r="61" spans="1:6" ht="15" customHeight="1" x14ac:dyDescent="0.25">
      <c r="A61" s="432" t="s">
        <v>3</v>
      </c>
      <c r="B61" s="112" t="s">
        <v>4</v>
      </c>
      <c r="C61" s="412">
        <v>304</v>
      </c>
      <c r="D61" s="412"/>
      <c r="E61" s="412">
        <v>304</v>
      </c>
      <c r="F61" s="115" t="s">
        <v>5</v>
      </c>
    </row>
    <row r="62" spans="1:6" ht="15" customHeight="1" x14ac:dyDescent="0.25">
      <c r="A62" s="432" t="s">
        <v>3</v>
      </c>
      <c r="B62" s="112" t="s">
        <v>4</v>
      </c>
      <c r="C62" s="412">
        <v>200</v>
      </c>
      <c r="D62" s="412"/>
      <c r="E62" s="412">
        <v>200</v>
      </c>
      <c r="F62" s="115" t="s">
        <v>5</v>
      </c>
    </row>
    <row r="63" spans="1:6" ht="15" customHeight="1" x14ac:dyDescent="0.25">
      <c r="A63" s="432" t="s">
        <v>3</v>
      </c>
      <c r="B63" s="112" t="s">
        <v>4</v>
      </c>
      <c r="C63" s="412">
        <v>125</v>
      </c>
      <c r="D63" s="412"/>
      <c r="E63" s="412">
        <v>125</v>
      </c>
      <c r="F63" s="115" t="s">
        <v>5</v>
      </c>
    </row>
    <row r="64" spans="1:6" ht="15" customHeight="1" x14ac:dyDescent="0.25">
      <c r="A64" s="432" t="s">
        <v>2023</v>
      </c>
      <c r="B64" s="112" t="s">
        <v>2232</v>
      </c>
      <c r="C64" s="412">
        <v>66.540000000000006</v>
      </c>
      <c r="D64" s="412">
        <v>3.33</v>
      </c>
      <c r="E64" s="412">
        <v>69.87</v>
      </c>
      <c r="F64" s="115">
        <v>203650</v>
      </c>
    </row>
    <row r="65" spans="1:6" ht="15" customHeight="1" x14ac:dyDescent="0.25">
      <c r="A65" s="432" t="s">
        <v>2023</v>
      </c>
      <c r="B65" s="112" t="s">
        <v>2233</v>
      </c>
      <c r="C65" s="412">
        <v>53.95</v>
      </c>
      <c r="D65" s="412">
        <v>2.7</v>
      </c>
      <c r="E65" s="412">
        <v>56.65</v>
      </c>
      <c r="F65" s="115">
        <v>203651</v>
      </c>
    </row>
    <row r="66" spans="1:6" ht="15" customHeight="1" x14ac:dyDescent="0.25">
      <c r="A66" s="112" t="s">
        <v>1719</v>
      </c>
      <c r="B66" s="253" t="s">
        <v>2134</v>
      </c>
      <c r="C66" s="412">
        <v>12.45</v>
      </c>
      <c r="D66" s="412"/>
      <c r="E66" s="412">
        <v>12.45</v>
      </c>
      <c r="F66" s="115">
        <v>203652</v>
      </c>
    </row>
    <row r="67" spans="1:6" ht="15" customHeight="1" x14ac:dyDescent="0.25">
      <c r="A67" s="432" t="s">
        <v>2234</v>
      </c>
      <c r="B67" s="112" t="s">
        <v>2235</v>
      </c>
      <c r="C67" s="412">
        <v>200</v>
      </c>
      <c r="D67" s="412">
        <v>40</v>
      </c>
      <c r="E67" s="412">
        <v>240</v>
      </c>
      <c r="F67" s="115">
        <v>203653</v>
      </c>
    </row>
    <row r="68" spans="1:6" ht="15" customHeight="1" x14ac:dyDescent="0.25">
      <c r="A68" s="112" t="s">
        <v>8</v>
      </c>
      <c r="B68" s="253" t="s">
        <v>1387</v>
      </c>
      <c r="C68" s="412">
        <v>30.49</v>
      </c>
      <c r="D68" s="412">
        <v>6.1</v>
      </c>
      <c r="E68" s="412">
        <v>36.590000000000003</v>
      </c>
      <c r="F68" s="115" t="s">
        <v>5</v>
      </c>
    </row>
    <row r="69" spans="1:6" ht="15" customHeight="1" x14ac:dyDescent="0.25">
      <c r="A69" s="432" t="s">
        <v>1845</v>
      </c>
      <c r="B69" s="112" t="s">
        <v>2236</v>
      </c>
      <c r="C69" s="412">
        <v>425.17</v>
      </c>
      <c r="D69" s="412">
        <v>85.03</v>
      </c>
      <c r="E69" s="412">
        <v>510.2</v>
      </c>
      <c r="F69" s="115" t="s">
        <v>5</v>
      </c>
    </row>
    <row r="70" spans="1:6" ht="15" customHeight="1" x14ac:dyDescent="0.25">
      <c r="A70" s="129"/>
      <c r="B70" s="127"/>
      <c r="C70" s="410">
        <f>SUM(C61:C69)</f>
        <v>1417.6000000000001</v>
      </c>
      <c r="D70" s="410">
        <f>SUM(D61:D69)</f>
        <v>137.16</v>
      </c>
      <c r="E70" s="410">
        <f>SUM(E61:E69)</f>
        <v>1554.76</v>
      </c>
    </row>
    <row r="71" spans="1:6" ht="15" customHeight="1" x14ac:dyDescent="0.25">
      <c r="A71" s="129"/>
      <c r="B71" s="127"/>
      <c r="C71" s="435"/>
      <c r="D71" s="435"/>
      <c r="E71" s="435"/>
    </row>
    <row r="72" spans="1:6" ht="15" customHeight="1" x14ac:dyDescent="0.3">
      <c r="A72" s="134" t="s">
        <v>890</v>
      </c>
      <c r="B72" s="127"/>
      <c r="C72" s="435"/>
      <c r="D72" s="435"/>
      <c r="E72" s="435"/>
    </row>
    <row r="73" spans="1:6" ht="15" customHeight="1" x14ac:dyDescent="0.25">
      <c r="A73" s="429" t="s">
        <v>472</v>
      </c>
      <c r="B73" s="250" t="s">
        <v>2237</v>
      </c>
      <c r="C73" s="435">
        <v>313.33</v>
      </c>
      <c r="D73" s="435">
        <v>62.67</v>
      </c>
      <c r="E73" s="435">
        <v>376</v>
      </c>
      <c r="F73" s="115">
        <v>203654</v>
      </c>
    </row>
    <row r="74" spans="1:6" ht="17.3" customHeight="1" x14ac:dyDescent="0.25">
      <c r="A74" s="429" t="s">
        <v>472</v>
      </c>
      <c r="B74" s="250" t="s">
        <v>2238</v>
      </c>
      <c r="C74" s="435">
        <v>313.33</v>
      </c>
      <c r="D74" s="435">
        <v>62.67</v>
      </c>
      <c r="E74" s="435">
        <v>376</v>
      </c>
      <c r="F74" s="115">
        <v>109181</v>
      </c>
    </row>
    <row r="75" spans="1:6" ht="15" customHeight="1" x14ac:dyDescent="0.25">
      <c r="A75" s="129"/>
      <c r="B75" s="127"/>
      <c r="C75" s="410">
        <f>SUM(C74:C74)</f>
        <v>313.33</v>
      </c>
      <c r="D75" s="410">
        <f>SUM(D74:D74)</f>
        <v>62.67</v>
      </c>
      <c r="E75" s="410">
        <f>SUM(E74:E74)</f>
        <v>376</v>
      </c>
    </row>
    <row r="76" spans="1:6" ht="15" customHeight="1" x14ac:dyDescent="0.25">
      <c r="A76" s="129"/>
      <c r="B76" s="127"/>
      <c r="C76" s="435"/>
      <c r="D76" s="435"/>
      <c r="E76" s="435"/>
    </row>
    <row r="77" spans="1:6" ht="15" customHeight="1" x14ac:dyDescent="0.35">
      <c r="A77" s="433" t="s">
        <v>2050</v>
      </c>
      <c r="B77" s="284"/>
      <c r="C77" s="395"/>
      <c r="D77" s="395"/>
      <c r="E77" s="395"/>
      <c r="F77" s="266"/>
    </row>
    <row r="78" spans="1:6" ht="15" customHeight="1" x14ac:dyDescent="0.25">
      <c r="B78" s="432"/>
      <c r="C78" s="122"/>
      <c r="D78" s="122"/>
      <c r="E78" s="122"/>
    </row>
    <row r="79" spans="1:6" ht="15" customHeight="1" x14ac:dyDescent="0.35">
      <c r="A79" s="433"/>
      <c r="B79" s="284"/>
      <c r="C79" s="410">
        <f>SUM(C78:C78)</f>
        <v>0</v>
      </c>
      <c r="D79" s="410">
        <f>SUM(D78:D78)</f>
        <v>0</v>
      </c>
      <c r="E79" s="410">
        <f>SUM(E78:E78)</f>
        <v>0</v>
      </c>
      <c r="F79" s="266"/>
    </row>
    <row r="80" spans="1:6" ht="15" customHeight="1" x14ac:dyDescent="0.35">
      <c r="A80" s="433"/>
      <c r="B80" s="284"/>
      <c r="C80" s="435"/>
      <c r="D80" s="435"/>
      <c r="E80" s="435"/>
      <c r="F80" s="266"/>
    </row>
    <row r="81" spans="1:8" ht="15" customHeight="1" x14ac:dyDescent="0.35">
      <c r="A81" s="433" t="s">
        <v>1907</v>
      </c>
      <c r="B81" s="284"/>
      <c r="C81" s="395"/>
      <c r="D81" s="395"/>
      <c r="E81" s="395"/>
      <c r="F81" s="266"/>
    </row>
    <row r="82" spans="1:8" ht="15" customHeight="1" x14ac:dyDescent="0.35">
      <c r="B82" s="432"/>
      <c r="C82" s="412"/>
      <c r="D82" s="412"/>
      <c r="E82" s="412"/>
      <c r="F82" s="266"/>
    </row>
    <row r="83" spans="1:8" ht="15" customHeight="1" x14ac:dyDescent="0.35">
      <c r="A83" s="433"/>
      <c r="B83" s="284"/>
      <c r="C83" s="410">
        <f>SUM(C82:C82)</f>
        <v>0</v>
      </c>
      <c r="D83" s="410">
        <f>SUM(D82:D82)</f>
        <v>0</v>
      </c>
      <c r="E83" s="410">
        <f>SUM(E82:E82)</f>
        <v>0</v>
      </c>
    </row>
    <row r="84" spans="1:8" ht="15" customHeight="1" x14ac:dyDescent="0.3">
      <c r="A84" s="431" t="s">
        <v>1709</v>
      </c>
      <c r="C84" s="130"/>
      <c r="D84" s="130"/>
      <c r="E84" s="130"/>
    </row>
    <row r="85" spans="1:8" ht="15" customHeight="1" x14ac:dyDescent="0.25">
      <c r="A85" s="432" t="s">
        <v>1123</v>
      </c>
      <c r="B85" s="112" t="s">
        <v>2239</v>
      </c>
      <c r="C85" s="130">
        <v>26.15</v>
      </c>
      <c r="D85" s="130">
        <v>5.23</v>
      </c>
      <c r="E85" s="130">
        <v>31.38</v>
      </c>
      <c r="F85" s="115">
        <v>203639</v>
      </c>
    </row>
    <row r="86" spans="1:8" ht="15" customHeight="1" x14ac:dyDescent="0.25">
      <c r="A86" s="432" t="s">
        <v>2023</v>
      </c>
      <c r="B86" s="112" t="s">
        <v>2218</v>
      </c>
      <c r="C86" s="130">
        <v>55.18</v>
      </c>
      <c r="D86" s="130">
        <v>2.76</v>
      </c>
      <c r="E86" s="130">
        <v>57.94</v>
      </c>
      <c r="F86" s="115">
        <v>203655</v>
      </c>
    </row>
    <row r="87" spans="1:8" ht="15" customHeight="1" x14ac:dyDescent="0.25">
      <c r="A87" s="432" t="s">
        <v>2240</v>
      </c>
      <c r="B87" s="112" t="s">
        <v>2241</v>
      </c>
      <c r="C87" s="130">
        <v>139.32</v>
      </c>
      <c r="D87" s="130"/>
      <c r="E87" s="130">
        <v>139.32</v>
      </c>
      <c r="F87" s="115" t="s">
        <v>1963</v>
      </c>
    </row>
    <row r="88" spans="1:8" ht="15" customHeight="1" x14ac:dyDescent="0.25">
      <c r="A88" s="112" t="s">
        <v>2211</v>
      </c>
      <c r="B88" s="112" t="s">
        <v>2242</v>
      </c>
      <c r="C88" s="122">
        <v>401.62</v>
      </c>
      <c r="D88" s="122">
        <v>80.33</v>
      </c>
      <c r="E88" s="122">
        <v>481.95</v>
      </c>
      <c r="F88" s="124" t="s">
        <v>5</v>
      </c>
    </row>
    <row r="89" spans="1:8" ht="15" customHeight="1" x14ac:dyDescent="0.25">
      <c r="A89" s="432"/>
      <c r="C89" s="410">
        <f>SUM(C85:C88)</f>
        <v>622.27</v>
      </c>
      <c r="D89" s="410">
        <f>SUM(D85:D88)</f>
        <v>88.32</v>
      </c>
      <c r="E89" s="410">
        <f>SUM(E85:E88)</f>
        <v>710.58999999999992</v>
      </c>
    </row>
    <row r="90" spans="1:8" ht="15" customHeight="1" x14ac:dyDescent="0.3">
      <c r="A90" s="431"/>
      <c r="B90" s="128"/>
      <c r="C90" s="435"/>
      <c r="D90" s="435"/>
      <c r="E90" s="435"/>
    </row>
    <row r="91" spans="1:8" ht="15" customHeight="1" x14ac:dyDescent="0.3">
      <c r="A91" s="135" t="s">
        <v>1199</v>
      </c>
      <c r="B91" s="135"/>
      <c r="C91" s="412"/>
      <c r="D91" s="412"/>
      <c r="E91" s="412"/>
    </row>
    <row r="92" spans="1:8" ht="15" customHeight="1" x14ac:dyDescent="0.25">
      <c r="B92" s="253"/>
      <c r="C92" s="412"/>
      <c r="D92" s="412"/>
      <c r="E92" s="412"/>
      <c r="F92" s="126"/>
      <c r="H92" s="249"/>
    </row>
    <row r="93" spans="1:8" ht="15" customHeight="1" x14ac:dyDescent="0.25">
      <c r="C93" s="410">
        <f>SUM(C92:C92)</f>
        <v>0</v>
      </c>
      <c r="D93" s="410">
        <f>SUM(D92:D92)</f>
        <v>0</v>
      </c>
      <c r="E93" s="410">
        <f>SUM(E92:E92)</f>
        <v>0</v>
      </c>
      <c r="H93" s="249"/>
    </row>
    <row r="94" spans="1:8" ht="15" customHeight="1" x14ac:dyDescent="0.25">
      <c r="C94" s="435"/>
      <c r="D94" s="435"/>
      <c r="E94" s="435"/>
      <c r="H94" s="249"/>
    </row>
    <row r="95" spans="1:8" ht="15" customHeight="1" x14ac:dyDescent="0.3">
      <c r="A95" s="431" t="s">
        <v>894</v>
      </c>
      <c r="C95" s="112"/>
      <c r="D95" s="112"/>
      <c r="E95" s="112"/>
      <c r="F95" s="112"/>
    </row>
    <row r="96" spans="1:8" ht="15" customHeight="1" x14ac:dyDescent="0.25">
      <c r="A96" s="137" t="s">
        <v>95</v>
      </c>
      <c r="B96" s="138" t="s">
        <v>561</v>
      </c>
      <c r="C96" s="122">
        <v>3534.44</v>
      </c>
      <c r="D96" s="450"/>
      <c r="E96" s="122">
        <v>3534.44</v>
      </c>
      <c r="F96" s="124">
        <v>203656</v>
      </c>
    </row>
    <row r="97" spans="1:6" ht="15" customHeight="1" x14ac:dyDescent="0.25">
      <c r="A97" s="137" t="s">
        <v>93</v>
      </c>
      <c r="B97" s="138" t="s">
        <v>560</v>
      </c>
      <c r="C97" s="122">
        <v>3207.87</v>
      </c>
      <c r="D97" s="450"/>
      <c r="E97" s="122">
        <v>3207.87</v>
      </c>
      <c r="F97" s="124">
        <v>203657</v>
      </c>
    </row>
    <row r="98" spans="1:6" ht="15" customHeight="1" x14ac:dyDescent="0.25">
      <c r="A98" s="137" t="s">
        <v>90</v>
      </c>
      <c r="B98" s="138" t="s">
        <v>559</v>
      </c>
      <c r="C98" s="122">
        <v>11544.2</v>
      </c>
      <c r="D98" s="450"/>
      <c r="E98" s="122">
        <v>11544.2</v>
      </c>
      <c r="F98" s="124" t="s">
        <v>92</v>
      </c>
    </row>
    <row r="99" spans="1:6" ht="15" customHeight="1" x14ac:dyDescent="0.25">
      <c r="C99" s="410">
        <f>SUM(C96:C98)</f>
        <v>18286.510000000002</v>
      </c>
      <c r="D99" s="410">
        <f>SUM(D96:D98)</f>
        <v>0</v>
      </c>
      <c r="E99" s="410">
        <f>SUM(E96:E98)</f>
        <v>18286.510000000002</v>
      </c>
      <c r="F99" s="112"/>
    </row>
    <row r="100" spans="1:6" ht="15" customHeight="1" x14ac:dyDescent="0.25">
      <c r="C100" s="112"/>
      <c r="D100" s="112"/>
      <c r="E100" s="112"/>
      <c r="F100" s="112"/>
    </row>
    <row r="101" spans="1:6" ht="15" customHeight="1" x14ac:dyDescent="0.25">
      <c r="B101" s="141" t="s">
        <v>75</v>
      </c>
      <c r="C101" s="410">
        <f>SUM(+C93+C10+C58+C32+C22+C44+C70+C49+C75+C79+C83+C89+C99)</f>
        <v>28388.060000000005</v>
      </c>
      <c r="D101" s="410">
        <f>SUM(+D93+D10+D58+D32+D22+D44+D70+D49+D75+D79+D83+D89+D99)</f>
        <v>934.5</v>
      </c>
      <c r="E101" s="410">
        <f>SUM(+E93+E10+E58+E32+E22+E44+E70+E49+E75+E79+E83+E89+E99)</f>
        <v>29322.560000000005</v>
      </c>
    </row>
    <row r="102" spans="1:6" ht="15" customHeight="1" x14ac:dyDescent="0.25">
      <c r="B102" s="145"/>
      <c r="C102" s="435"/>
      <c r="D102" s="435"/>
      <c r="E102" s="435"/>
    </row>
    <row r="103" spans="1:6" ht="15" customHeight="1" x14ac:dyDescent="0.25">
      <c r="A103" s="432"/>
      <c r="C103" s="120"/>
    </row>
    <row r="104" spans="1:6" ht="15" customHeight="1" x14ac:dyDescent="0.25">
      <c r="A104" s="256" t="s">
        <v>2120</v>
      </c>
      <c r="B104" s="436"/>
      <c r="C104" s="120"/>
    </row>
    <row r="105" spans="1:6" ht="15" customHeight="1" x14ac:dyDescent="0.25">
      <c r="A105" s="256"/>
      <c r="B105" s="436"/>
      <c r="C105" s="120"/>
    </row>
    <row r="106" spans="1:6" ht="15" customHeight="1" x14ac:dyDescent="0.25">
      <c r="A106" s="437"/>
      <c r="C106" s="120"/>
    </row>
    <row r="107" spans="1:6" ht="15" customHeight="1" x14ac:dyDescent="0.25">
      <c r="A107" s="438"/>
      <c r="B107" s="436"/>
      <c r="C107" s="120"/>
    </row>
    <row r="108" spans="1:6" ht="15" customHeight="1" x14ac:dyDescent="0.25">
      <c r="A108" s="438"/>
      <c r="B108" s="436"/>
      <c r="C108" s="120"/>
    </row>
    <row r="109" spans="1:6" ht="30.85" customHeight="1" x14ac:dyDescent="0.25">
      <c r="A109" s="451"/>
      <c r="B109" s="436"/>
      <c r="C109" s="120"/>
    </row>
    <row r="110" spans="1:6" ht="15" customHeight="1" x14ac:dyDescent="0.25">
      <c r="A110" s="438"/>
      <c r="B110" s="436"/>
      <c r="C110" s="120"/>
    </row>
    <row r="111" spans="1:6" ht="15" customHeight="1" x14ac:dyDescent="0.25">
      <c r="A111" s="438"/>
      <c r="B111" s="436"/>
      <c r="C111" s="120"/>
    </row>
    <row r="112" spans="1:6" ht="15" customHeight="1" x14ac:dyDescent="0.25">
      <c r="A112" s="143"/>
    </row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/>
    <row r="120" spans="1:8" ht="15" customHeight="1" x14ac:dyDescent="0.25"/>
    <row r="121" spans="1:8" ht="15" customHeight="1" x14ac:dyDescent="0.25"/>
    <row r="122" spans="1:8" ht="15" customHeight="1" x14ac:dyDescent="0.25"/>
    <row r="123" spans="1:8" ht="15" customHeight="1" x14ac:dyDescent="0.25"/>
    <row r="124" spans="1:8" ht="15" customHeight="1" x14ac:dyDescent="0.25"/>
    <row r="125" spans="1:8" ht="15" customHeight="1" x14ac:dyDescent="0.25">
      <c r="G125" s="137"/>
    </row>
    <row r="126" spans="1:8" ht="15" customHeight="1" x14ac:dyDescent="0.25">
      <c r="H126" s="137"/>
    </row>
    <row r="127" spans="1:8" ht="15" customHeight="1" x14ac:dyDescent="0.25">
      <c r="H127" s="137"/>
    </row>
    <row r="128" spans="1:8" s="137" customFormat="1" ht="15" customHeight="1" x14ac:dyDescent="0.25">
      <c r="A128" s="112"/>
      <c r="B128" s="112"/>
      <c r="C128" s="409"/>
      <c r="D128" s="409"/>
      <c r="E128" s="409"/>
      <c r="F128" s="115"/>
      <c r="G128" s="112"/>
      <c r="H128" s="112"/>
    </row>
    <row r="129" spans="1:8" s="137" customFormat="1" x14ac:dyDescent="0.25">
      <c r="A129" s="112"/>
      <c r="B129" s="112"/>
      <c r="C129" s="409"/>
      <c r="D129" s="409"/>
      <c r="E129" s="409"/>
      <c r="F129" s="115"/>
      <c r="G129" s="112"/>
      <c r="H129" s="112"/>
    </row>
    <row r="130" spans="1:8" s="137" customFormat="1" x14ac:dyDescent="0.25">
      <c r="A130" s="112"/>
      <c r="B130" s="112"/>
      <c r="C130" s="409"/>
      <c r="D130" s="409"/>
      <c r="E130" s="409"/>
      <c r="F130" s="115"/>
      <c r="G130" s="112"/>
      <c r="H130" s="112"/>
    </row>
  </sheetData>
  <mergeCells count="1">
    <mergeCell ref="A1:F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67" workbookViewId="0">
      <selection activeCell="J95" sqref="J95"/>
    </sheetView>
  </sheetViews>
  <sheetFormatPr defaultColWidth="8.8984375" defaultRowHeight="13.85" x14ac:dyDescent="0.25"/>
  <cols>
    <col min="1" max="1" width="35.09765625" style="112" customWidth="1"/>
    <col min="2" max="2" width="42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44013</v>
      </c>
    </row>
    <row r="3" spans="1:7" ht="15.7" customHeight="1" x14ac:dyDescent="0.25">
      <c r="B3" s="113"/>
    </row>
    <row r="4" spans="1:7" ht="15" customHeight="1" x14ac:dyDescent="0.3">
      <c r="A4" s="446" t="s">
        <v>873</v>
      </c>
      <c r="C4" s="117" t="s">
        <v>201</v>
      </c>
      <c r="D4" s="117" t="s">
        <v>202</v>
      </c>
      <c r="E4" s="117" t="s">
        <v>203</v>
      </c>
      <c r="F4" s="445" t="s">
        <v>435</v>
      </c>
    </row>
    <row r="5" spans="1:7" ht="15" customHeight="1" x14ac:dyDescent="0.25">
      <c r="A5" s="447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47" t="s">
        <v>44</v>
      </c>
      <c r="B6" s="112" t="s">
        <v>2243</v>
      </c>
      <c r="C6" s="120">
        <v>3</v>
      </c>
      <c r="D6" s="120">
        <v>0.6</v>
      </c>
      <c r="E6" s="120">
        <v>3.6</v>
      </c>
      <c r="F6" s="115" t="s">
        <v>5</v>
      </c>
    </row>
    <row r="7" spans="1:7" ht="15" customHeight="1" x14ac:dyDescent="0.25">
      <c r="A7" s="447" t="s">
        <v>44</v>
      </c>
      <c r="B7" s="112" t="s">
        <v>2244</v>
      </c>
      <c r="C7" s="120">
        <v>10.02</v>
      </c>
      <c r="D7" s="120">
        <v>2</v>
      </c>
      <c r="E7" s="120">
        <v>12.02</v>
      </c>
      <c r="F7" s="115" t="s">
        <v>5</v>
      </c>
    </row>
    <row r="8" spans="1:7" ht="15" customHeight="1" x14ac:dyDescent="0.25">
      <c r="A8" s="447" t="s">
        <v>2245</v>
      </c>
      <c r="B8" s="112" t="s">
        <v>2246</v>
      </c>
      <c r="C8" s="120">
        <v>290</v>
      </c>
      <c r="D8" s="120">
        <v>58</v>
      </c>
      <c r="E8" s="120">
        <v>348</v>
      </c>
      <c r="F8" s="115">
        <v>109183</v>
      </c>
    </row>
    <row r="9" spans="1:7" ht="15" customHeight="1" x14ac:dyDescent="0.25">
      <c r="A9" s="447" t="s">
        <v>1936</v>
      </c>
      <c r="B9" s="112" t="s">
        <v>2247</v>
      </c>
      <c r="C9" s="120">
        <v>5.86</v>
      </c>
      <c r="D9" s="120">
        <v>1.17</v>
      </c>
      <c r="E9" s="120">
        <v>7.03</v>
      </c>
      <c r="F9" s="115">
        <v>109184</v>
      </c>
    </row>
    <row r="10" spans="1:7" ht="15" customHeight="1" x14ac:dyDescent="0.25">
      <c r="A10" s="447" t="s">
        <v>289</v>
      </c>
      <c r="B10" s="112" t="s">
        <v>2247</v>
      </c>
      <c r="C10" s="120">
        <v>10.82</v>
      </c>
      <c r="D10" s="120">
        <v>2.17</v>
      </c>
      <c r="E10" s="120">
        <v>12.99</v>
      </c>
      <c r="F10" s="115" t="s">
        <v>1963</v>
      </c>
    </row>
    <row r="11" spans="1:7" ht="15" customHeight="1" x14ac:dyDescent="0.25">
      <c r="A11" s="112" t="s">
        <v>8</v>
      </c>
      <c r="B11" s="112" t="s">
        <v>2011</v>
      </c>
      <c r="C11" s="120">
        <v>18</v>
      </c>
      <c r="D11" s="120">
        <v>3.6</v>
      </c>
      <c r="E11" s="120">
        <v>21.6</v>
      </c>
      <c r="F11" s="115" t="s">
        <v>5</v>
      </c>
    </row>
    <row r="12" spans="1:7" ht="15" customHeight="1" x14ac:dyDescent="0.25">
      <c r="C12" s="410">
        <f>SUM(C5:C11)</f>
        <v>961.7</v>
      </c>
      <c r="D12" s="410">
        <f>SUM(D5:D11)</f>
        <v>67.540000000000006</v>
      </c>
      <c r="E12" s="410">
        <f>SUM(E5:E11)</f>
        <v>1029.24</v>
      </c>
      <c r="G12" s="112" t="s">
        <v>10</v>
      </c>
    </row>
    <row r="13" spans="1:7" ht="15" customHeight="1" x14ac:dyDescent="0.25">
      <c r="C13" s="449"/>
      <c r="D13" s="449"/>
      <c r="E13" s="449"/>
    </row>
    <row r="14" spans="1:7" ht="15" customHeight="1" x14ac:dyDescent="0.3">
      <c r="A14" s="446" t="s">
        <v>874</v>
      </c>
      <c r="C14" s="412"/>
      <c r="D14" s="412"/>
      <c r="E14" s="412"/>
    </row>
    <row r="15" spans="1:7" ht="15" customHeight="1" x14ac:dyDescent="0.25">
      <c r="A15" s="447" t="s">
        <v>12</v>
      </c>
      <c r="B15" s="112" t="s">
        <v>13</v>
      </c>
      <c r="C15" s="120">
        <v>7.94</v>
      </c>
      <c r="D15" s="120"/>
      <c r="E15" s="120">
        <v>7.94</v>
      </c>
      <c r="F15" s="115" t="s">
        <v>5</v>
      </c>
    </row>
    <row r="16" spans="1:7" ht="15" customHeight="1" x14ac:dyDescent="0.25">
      <c r="A16" s="447" t="s">
        <v>795</v>
      </c>
      <c r="B16" s="112" t="s">
        <v>2248</v>
      </c>
      <c r="C16" s="120">
        <v>14</v>
      </c>
      <c r="D16" s="120"/>
      <c r="E16" s="120">
        <v>14</v>
      </c>
      <c r="F16" s="115">
        <v>109185</v>
      </c>
    </row>
    <row r="17" spans="1:6" ht="15" customHeight="1" x14ac:dyDescent="0.25">
      <c r="A17" s="447" t="s">
        <v>1936</v>
      </c>
      <c r="B17" s="112" t="s">
        <v>2214</v>
      </c>
      <c r="C17" s="120">
        <v>4.8</v>
      </c>
      <c r="D17" s="120">
        <v>0.96</v>
      </c>
      <c r="E17" s="120">
        <v>5.76</v>
      </c>
      <c r="F17" s="115">
        <v>109184</v>
      </c>
    </row>
    <row r="18" spans="1:6" ht="15" customHeight="1" x14ac:dyDescent="0.25">
      <c r="A18" s="447" t="s">
        <v>18</v>
      </c>
      <c r="B18" s="112" t="s">
        <v>2017</v>
      </c>
      <c r="C18" s="120">
        <v>36.75</v>
      </c>
      <c r="D18" s="120">
        <v>7.35</v>
      </c>
      <c r="E18" s="120">
        <v>44.1</v>
      </c>
      <c r="F18" s="115" t="s">
        <v>5</v>
      </c>
    </row>
    <row r="19" spans="1:6" ht="15" customHeight="1" x14ac:dyDescent="0.25">
      <c r="A19" s="112" t="s">
        <v>18</v>
      </c>
      <c r="B19" s="112" t="s">
        <v>2018</v>
      </c>
      <c r="C19" s="120">
        <v>15.28</v>
      </c>
      <c r="D19" s="120">
        <v>3.05</v>
      </c>
      <c r="E19" s="120">
        <v>18.329999999999998</v>
      </c>
      <c r="F19" s="124" t="s">
        <v>5</v>
      </c>
    </row>
    <row r="20" spans="1:6" ht="15" customHeight="1" x14ac:dyDescent="0.25">
      <c r="A20" s="112" t="s">
        <v>80</v>
      </c>
      <c r="B20" s="112" t="s">
        <v>2249</v>
      </c>
      <c r="C20" s="120">
        <v>70</v>
      </c>
      <c r="D20" s="120"/>
      <c r="E20" s="120">
        <v>70</v>
      </c>
      <c r="F20" s="124" t="s">
        <v>1963</v>
      </c>
    </row>
    <row r="21" spans="1:6" ht="15" customHeight="1" x14ac:dyDescent="0.25">
      <c r="A21" s="112" t="s">
        <v>8</v>
      </c>
      <c r="B21" s="112" t="s">
        <v>2021</v>
      </c>
      <c r="C21" s="120">
        <v>101.89</v>
      </c>
      <c r="D21" s="120">
        <v>20.38</v>
      </c>
      <c r="E21" s="120">
        <v>122.27</v>
      </c>
      <c r="F21" s="115" t="s">
        <v>5</v>
      </c>
    </row>
    <row r="22" spans="1:6" ht="15" customHeight="1" x14ac:dyDescent="0.25">
      <c r="A22" s="112" t="s">
        <v>1659</v>
      </c>
      <c r="B22" s="112" t="s">
        <v>1659</v>
      </c>
      <c r="C22" s="122">
        <v>87.2</v>
      </c>
      <c r="D22" s="122"/>
      <c r="E22" s="122">
        <v>87.2</v>
      </c>
      <c r="F22" s="112">
        <v>109186</v>
      </c>
    </row>
    <row r="23" spans="1:6" ht="15" customHeight="1" x14ac:dyDescent="0.25">
      <c r="A23" s="112" t="s">
        <v>130</v>
      </c>
      <c r="B23" s="112" t="s">
        <v>131</v>
      </c>
      <c r="C23" s="122">
        <v>48.44</v>
      </c>
      <c r="D23" s="122">
        <v>9.69</v>
      </c>
      <c r="E23" s="122">
        <v>58.13</v>
      </c>
      <c r="F23" s="112">
        <v>109187</v>
      </c>
    </row>
    <row r="24" spans="1:6" ht="15" customHeight="1" x14ac:dyDescent="0.25">
      <c r="C24" s="410">
        <f>SUM(C15:C23)</f>
        <v>386.29999999999995</v>
      </c>
      <c r="D24" s="410">
        <f>SUM(D15:D23)</f>
        <v>41.43</v>
      </c>
      <c r="E24" s="410">
        <f>SUM(E15:E23)</f>
        <v>427.72999999999996</v>
      </c>
    </row>
    <row r="25" spans="1:6" ht="15" customHeight="1" x14ac:dyDescent="0.25">
      <c r="C25" s="449"/>
      <c r="D25" s="449"/>
      <c r="E25" s="449"/>
    </row>
    <row r="26" spans="1:6" ht="15" customHeight="1" x14ac:dyDescent="0.3">
      <c r="A26" s="446" t="s">
        <v>876</v>
      </c>
      <c r="C26" s="412"/>
      <c r="D26" s="412"/>
      <c r="E26" s="412"/>
    </row>
    <row r="27" spans="1:6" ht="15" customHeight="1" x14ac:dyDescent="0.25">
      <c r="A27" s="447" t="s">
        <v>206</v>
      </c>
      <c r="B27" s="112" t="s">
        <v>4</v>
      </c>
      <c r="C27" s="412">
        <v>474</v>
      </c>
      <c r="D27" s="412"/>
      <c r="E27" s="412">
        <v>474</v>
      </c>
      <c r="F27" s="115" t="s">
        <v>5</v>
      </c>
    </row>
    <row r="28" spans="1:6" ht="15" customHeight="1" x14ac:dyDescent="0.25">
      <c r="A28" s="447" t="s">
        <v>2250</v>
      </c>
      <c r="B28" s="112" t="s">
        <v>2251</v>
      </c>
      <c r="C28" s="412">
        <v>500</v>
      </c>
      <c r="D28" s="412">
        <v>100</v>
      </c>
      <c r="E28" s="412">
        <v>600</v>
      </c>
      <c r="F28" s="115" t="s">
        <v>2252</v>
      </c>
    </row>
    <row r="29" spans="1:6" ht="15" customHeight="1" x14ac:dyDescent="0.25">
      <c r="A29" s="447" t="s">
        <v>1725</v>
      </c>
      <c r="B29" s="112" t="s">
        <v>2253</v>
      </c>
      <c r="C29" s="412">
        <v>98.75</v>
      </c>
      <c r="D29" s="412"/>
      <c r="E29" s="412">
        <v>98.75</v>
      </c>
      <c r="F29" s="115">
        <v>109188</v>
      </c>
    </row>
    <row r="30" spans="1:6" ht="15" customHeight="1" x14ac:dyDescent="0.25">
      <c r="A30" s="447" t="s">
        <v>37</v>
      </c>
      <c r="B30" s="112" t="s">
        <v>2254</v>
      </c>
      <c r="C30" s="412">
        <v>37.29</v>
      </c>
      <c r="D30" s="412">
        <v>1.87</v>
      </c>
      <c r="E30" s="412">
        <v>39.159999999999997</v>
      </c>
      <c r="F30" s="115">
        <v>109189</v>
      </c>
    </row>
    <row r="31" spans="1:6" ht="15" customHeight="1" x14ac:dyDescent="0.25">
      <c r="A31" s="447" t="s">
        <v>2255</v>
      </c>
      <c r="B31" s="112" t="s">
        <v>218</v>
      </c>
      <c r="C31" s="412">
        <v>80</v>
      </c>
      <c r="D31" s="412">
        <v>16</v>
      </c>
      <c r="E31" s="412">
        <v>96</v>
      </c>
      <c r="F31" s="115">
        <v>109190</v>
      </c>
    </row>
    <row r="32" spans="1:6" ht="15" customHeight="1" x14ac:dyDescent="0.25">
      <c r="A32" s="447" t="s">
        <v>44</v>
      </c>
      <c r="B32" s="112" t="s">
        <v>2256</v>
      </c>
      <c r="C32" s="120">
        <v>18.690000000000001</v>
      </c>
      <c r="D32" s="120">
        <v>3.74</v>
      </c>
      <c r="E32" s="120">
        <v>22.43</v>
      </c>
      <c r="F32" s="115" t="s">
        <v>5</v>
      </c>
    </row>
    <row r="33" spans="1:6" ht="15" customHeight="1" x14ac:dyDescent="0.25">
      <c r="A33" s="447" t="s">
        <v>30</v>
      </c>
      <c r="B33" s="112" t="s">
        <v>2257</v>
      </c>
      <c r="C33" s="120">
        <v>12.5</v>
      </c>
      <c r="D33" s="120">
        <v>2.5</v>
      </c>
      <c r="E33" s="120">
        <v>15</v>
      </c>
      <c r="F33" s="115" t="s">
        <v>5</v>
      </c>
    </row>
    <row r="34" spans="1:6" s="127" customFormat="1" ht="15" customHeight="1" x14ac:dyDescent="0.3">
      <c r="B34" s="128"/>
      <c r="C34" s="410">
        <f>SUM(C27:C33)</f>
        <v>1221.23</v>
      </c>
      <c r="D34" s="410">
        <f>SUM(D27:D33)</f>
        <v>124.11</v>
      </c>
      <c r="E34" s="410">
        <f>SUM(E27:E33)</f>
        <v>1345.3400000000001</v>
      </c>
      <c r="F34" s="126"/>
    </row>
    <row r="35" spans="1:6" s="127" customFormat="1" ht="15" customHeight="1" x14ac:dyDescent="0.3">
      <c r="B35" s="128"/>
      <c r="C35" s="449"/>
      <c r="D35" s="449"/>
      <c r="E35" s="449"/>
      <c r="F35" s="126"/>
    </row>
    <row r="36" spans="1:6" ht="15" customHeight="1" x14ac:dyDescent="0.3">
      <c r="A36" s="446" t="s">
        <v>887</v>
      </c>
      <c r="C36" s="412"/>
      <c r="D36" s="412"/>
      <c r="E36" s="412"/>
    </row>
    <row r="37" spans="1:6" ht="15" customHeight="1" x14ac:dyDescent="0.25">
      <c r="A37" s="447" t="s">
        <v>3</v>
      </c>
      <c r="B37" s="112" t="s">
        <v>4</v>
      </c>
      <c r="C37" s="412">
        <v>195</v>
      </c>
      <c r="D37" s="412"/>
      <c r="E37" s="412">
        <v>195</v>
      </c>
      <c r="F37" s="115" t="s">
        <v>5</v>
      </c>
    </row>
    <row r="38" spans="1:6" ht="15" customHeight="1" x14ac:dyDescent="0.25">
      <c r="A38" s="447" t="s">
        <v>1991</v>
      </c>
      <c r="B38" s="112" t="s">
        <v>2258</v>
      </c>
      <c r="C38" s="412">
        <v>520</v>
      </c>
      <c r="D38" s="412">
        <v>104</v>
      </c>
      <c r="E38" s="412">
        <v>624</v>
      </c>
      <c r="F38" s="115">
        <v>109191</v>
      </c>
    </row>
    <row r="39" spans="1:6" ht="15" customHeight="1" x14ac:dyDescent="0.25">
      <c r="A39" s="447" t="s">
        <v>44</v>
      </c>
      <c r="B39" s="447" t="s">
        <v>2256</v>
      </c>
      <c r="C39" s="120">
        <v>18.690000000000001</v>
      </c>
      <c r="D39" s="120">
        <v>3.73</v>
      </c>
      <c r="E39" s="120">
        <v>22.42</v>
      </c>
      <c r="F39" s="133" t="s">
        <v>5</v>
      </c>
    </row>
    <row r="40" spans="1:6" ht="15" customHeight="1" x14ac:dyDescent="0.25">
      <c r="A40" s="447" t="s">
        <v>37</v>
      </c>
      <c r="B40" s="112" t="s">
        <v>2254</v>
      </c>
      <c r="C40" s="120">
        <v>34.58</v>
      </c>
      <c r="D40" s="120">
        <v>1.73</v>
      </c>
      <c r="E40" s="120">
        <v>36.31</v>
      </c>
      <c r="F40" s="133">
        <v>109192</v>
      </c>
    </row>
    <row r="41" spans="1:6" ht="15" customHeight="1" x14ac:dyDescent="0.25">
      <c r="A41" s="129"/>
      <c r="B41" s="127"/>
      <c r="C41" s="410">
        <f>SUM(C37:C40)</f>
        <v>768.2700000000001</v>
      </c>
      <c r="D41" s="410">
        <f>SUM(D37:D40)</f>
        <v>109.46000000000001</v>
      </c>
      <c r="E41" s="410">
        <f>SUM(E37:E40)</f>
        <v>877.73</v>
      </c>
    </row>
    <row r="42" spans="1:6" ht="15" customHeight="1" x14ac:dyDescent="0.25">
      <c r="A42" s="129"/>
      <c r="B42" s="127"/>
      <c r="C42" s="449"/>
      <c r="D42" s="449"/>
      <c r="E42" s="449"/>
    </row>
    <row r="43" spans="1:6" ht="15" customHeight="1" x14ac:dyDescent="0.3">
      <c r="A43" s="446" t="s">
        <v>1175</v>
      </c>
      <c r="C43" s="449"/>
      <c r="D43" s="449"/>
      <c r="E43" s="449"/>
    </row>
    <row r="44" spans="1:6" ht="15" customHeight="1" x14ac:dyDescent="0.25">
      <c r="A44" s="447" t="s">
        <v>1952</v>
      </c>
      <c r="B44" s="112" t="s">
        <v>2259</v>
      </c>
      <c r="C44" s="449">
        <v>8</v>
      </c>
      <c r="D44" s="449"/>
      <c r="E44" s="449">
        <v>8</v>
      </c>
      <c r="F44" s="115" t="s">
        <v>5</v>
      </c>
    </row>
    <row r="45" spans="1:6" ht="15" customHeight="1" x14ac:dyDescent="0.25">
      <c r="C45" s="410">
        <f>SUM(C44:C44)</f>
        <v>8</v>
      </c>
      <c r="D45" s="410">
        <f>SUM(D44:D44)</f>
        <v>0</v>
      </c>
      <c r="E45" s="410">
        <f>SUM(E44:E44)</f>
        <v>8</v>
      </c>
    </row>
    <row r="46" spans="1:6" ht="15" customHeight="1" x14ac:dyDescent="0.25"/>
    <row r="47" spans="1:6" ht="15" customHeight="1" x14ac:dyDescent="0.3">
      <c r="A47" s="446" t="s">
        <v>1183</v>
      </c>
      <c r="B47" s="447"/>
      <c r="C47" s="412"/>
      <c r="D47" s="412"/>
      <c r="E47" s="412"/>
    </row>
    <row r="48" spans="1:6" ht="15" customHeight="1" x14ac:dyDescent="0.25">
      <c r="A48" s="447" t="s">
        <v>206</v>
      </c>
      <c r="B48" s="447" t="s">
        <v>4</v>
      </c>
      <c r="C48" s="412">
        <v>561</v>
      </c>
      <c r="D48" s="412"/>
      <c r="E48" s="412">
        <v>561</v>
      </c>
      <c r="F48" s="115" t="s">
        <v>5</v>
      </c>
    </row>
    <row r="49" spans="1:6" ht="15" customHeight="1" x14ac:dyDescent="0.25">
      <c r="A49" s="447" t="s">
        <v>44</v>
      </c>
      <c r="B49" s="447" t="s">
        <v>2260</v>
      </c>
      <c r="C49" s="412">
        <v>3</v>
      </c>
      <c r="D49" s="412">
        <v>0.6</v>
      </c>
      <c r="E49" s="412">
        <v>3.6</v>
      </c>
      <c r="F49" s="115" t="s">
        <v>5</v>
      </c>
    </row>
    <row r="50" spans="1:6" ht="15" customHeight="1" x14ac:dyDescent="0.25">
      <c r="A50" s="447" t="s">
        <v>44</v>
      </c>
      <c r="B50" s="447" t="s">
        <v>2244</v>
      </c>
      <c r="C50" s="412">
        <v>10.01</v>
      </c>
      <c r="D50" s="412">
        <v>2.0099999999999998</v>
      </c>
      <c r="E50" s="412">
        <v>12.02</v>
      </c>
      <c r="F50" s="115" t="s">
        <v>5</v>
      </c>
    </row>
    <row r="51" spans="1:6" ht="15" customHeight="1" x14ac:dyDescent="0.25">
      <c r="A51" s="447" t="s">
        <v>2198</v>
      </c>
      <c r="B51" s="447" t="s">
        <v>2261</v>
      </c>
      <c r="C51" s="412">
        <v>410</v>
      </c>
      <c r="D51" s="412">
        <v>82</v>
      </c>
      <c r="E51" s="412">
        <v>492</v>
      </c>
      <c r="F51" s="115">
        <v>109193</v>
      </c>
    </row>
    <row r="52" spans="1:6" ht="15" customHeight="1" x14ac:dyDescent="0.25">
      <c r="C52" s="410">
        <f>SUM(C48:C51)</f>
        <v>984.01</v>
      </c>
      <c r="D52" s="410">
        <f>SUM(D48:D51)</f>
        <v>84.61</v>
      </c>
      <c r="E52" s="410">
        <f>SUM(E48:E51)</f>
        <v>1068.6199999999999</v>
      </c>
    </row>
    <row r="53" spans="1:6" ht="15" customHeight="1" x14ac:dyDescent="0.25">
      <c r="C53" s="449"/>
      <c r="D53" s="449"/>
      <c r="E53" s="449"/>
    </row>
    <row r="54" spans="1:6" ht="15" customHeight="1" x14ac:dyDescent="0.3">
      <c r="A54" s="446" t="s">
        <v>888</v>
      </c>
      <c r="C54" s="412"/>
      <c r="D54" s="412"/>
      <c r="E54" s="412"/>
    </row>
    <row r="55" spans="1:6" ht="15" customHeight="1" x14ac:dyDescent="0.25">
      <c r="A55" s="447" t="s">
        <v>3</v>
      </c>
      <c r="B55" s="112" t="s">
        <v>4</v>
      </c>
      <c r="C55" s="412">
        <v>304</v>
      </c>
      <c r="D55" s="412"/>
      <c r="E55" s="412">
        <v>304</v>
      </c>
      <c r="F55" s="115" t="s">
        <v>5</v>
      </c>
    </row>
    <row r="56" spans="1:6" ht="15" customHeight="1" x14ac:dyDescent="0.25">
      <c r="A56" s="447" t="s">
        <v>3</v>
      </c>
      <c r="B56" s="112" t="s">
        <v>4</v>
      </c>
      <c r="C56" s="412">
        <v>200</v>
      </c>
      <c r="D56" s="412"/>
      <c r="E56" s="412">
        <v>200</v>
      </c>
      <c r="F56" s="115" t="s">
        <v>5</v>
      </c>
    </row>
    <row r="57" spans="1:6" ht="15" customHeight="1" x14ac:dyDescent="0.25">
      <c r="A57" s="447" t="s">
        <v>3</v>
      </c>
      <c r="B57" s="112" t="s">
        <v>4</v>
      </c>
      <c r="C57" s="412">
        <v>125</v>
      </c>
      <c r="D57" s="412"/>
      <c r="E57" s="412">
        <v>125</v>
      </c>
      <c r="F57" s="115" t="s">
        <v>5</v>
      </c>
    </row>
    <row r="58" spans="1:6" ht="15" customHeight="1" x14ac:dyDescent="0.25">
      <c r="A58" s="447" t="s">
        <v>1997</v>
      </c>
      <c r="B58" s="112" t="s">
        <v>2262</v>
      </c>
      <c r="C58" s="412">
        <v>9557</v>
      </c>
      <c r="D58" s="412"/>
      <c r="E58" s="412">
        <v>9557</v>
      </c>
      <c r="F58" s="115" t="s">
        <v>5</v>
      </c>
    </row>
    <row r="59" spans="1:6" ht="15" customHeight="1" x14ac:dyDescent="0.25">
      <c r="A59" s="447" t="s">
        <v>2263</v>
      </c>
      <c r="B59" s="112" t="s">
        <v>2264</v>
      </c>
      <c r="C59" s="412">
        <v>50.49</v>
      </c>
      <c r="D59" s="412">
        <v>10.1</v>
      </c>
      <c r="E59" s="412">
        <v>60.59</v>
      </c>
      <c r="F59" s="115" t="s">
        <v>1963</v>
      </c>
    </row>
    <row r="60" spans="1:6" ht="15" customHeight="1" x14ac:dyDescent="0.25">
      <c r="A60" s="112" t="s">
        <v>8</v>
      </c>
      <c r="B60" s="253" t="s">
        <v>1387</v>
      </c>
      <c r="C60" s="412">
        <v>30.49</v>
      </c>
      <c r="D60" s="412">
        <v>6.1</v>
      </c>
      <c r="E60" s="412">
        <v>36.590000000000003</v>
      </c>
      <c r="F60" s="115" t="s">
        <v>5</v>
      </c>
    </row>
    <row r="61" spans="1:6" ht="15" customHeight="1" x14ac:dyDescent="0.25">
      <c r="A61" s="447" t="s">
        <v>1845</v>
      </c>
      <c r="B61" s="112" t="s">
        <v>2243</v>
      </c>
      <c r="C61" s="412">
        <v>476.22</v>
      </c>
      <c r="D61" s="412">
        <v>95.24</v>
      </c>
      <c r="E61" s="412">
        <v>571.46</v>
      </c>
      <c r="F61" s="115" t="s">
        <v>5</v>
      </c>
    </row>
    <row r="62" spans="1:6" ht="15" customHeight="1" x14ac:dyDescent="0.25">
      <c r="A62" s="129"/>
      <c r="B62" s="127"/>
      <c r="C62" s="410">
        <f>SUM(C55:C61)</f>
        <v>10743.199999999999</v>
      </c>
      <c r="D62" s="410">
        <f>SUM(D55:D61)</f>
        <v>111.44</v>
      </c>
      <c r="E62" s="410">
        <f>SUM(E55:E61)</f>
        <v>10854.64</v>
      </c>
    </row>
    <row r="63" spans="1:6" ht="15" customHeight="1" x14ac:dyDescent="0.25">
      <c r="A63" s="129"/>
      <c r="B63" s="127"/>
      <c r="C63" s="449"/>
      <c r="D63" s="449"/>
      <c r="E63" s="449"/>
    </row>
    <row r="64" spans="1:6" ht="15" customHeight="1" x14ac:dyDescent="0.3">
      <c r="A64" s="134" t="s">
        <v>890</v>
      </c>
      <c r="B64" s="127"/>
      <c r="C64" s="449"/>
      <c r="D64" s="449"/>
      <c r="E64" s="449"/>
    </row>
    <row r="65" spans="1:8" ht="15" customHeight="1" x14ac:dyDescent="0.25">
      <c r="A65" s="429" t="s">
        <v>472</v>
      </c>
      <c r="B65" s="250" t="s">
        <v>2265</v>
      </c>
      <c r="C65" s="449">
        <v>280</v>
      </c>
      <c r="D65" s="449">
        <v>56</v>
      </c>
      <c r="E65" s="449">
        <v>336</v>
      </c>
      <c r="F65" s="115">
        <v>109194</v>
      </c>
    </row>
    <row r="66" spans="1:8" ht="15" customHeight="1" x14ac:dyDescent="0.25">
      <c r="A66" s="129"/>
      <c r="B66" s="127"/>
      <c r="C66" s="410">
        <f>SUM(C65:C65)</f>
        <v>280</v>
      </c>
      <c r="D66" s="410">
        <f>SUM(D65:D65)</f>
        <v>56</v>
      </c>
      <c r="E66" s="410">
        <f>SUM(E65:E65)</f>
        <v>336</v>
      </c>
    </row>
    <row r="67" spans="1:8" ht="15" customHeight="1" x14ac:dyDescent="0.25">
      <c r="A67" s="129"/>
      <c r="B67" s="127"/>
      <c r="C67" s="449"/>
      <c r="D67" s="449"/>
      <c r="E67" s="449"/>
    </row>
    <row r="68" spans="1:8" ht="15" customHeight="1" x14ac:dyDescent="0.35">
      <c r="A68" s="448" t="s">
        <v>2050</v>
      </c>
      <c r="B68" s="284"/>
      <c r="C68" s="395"/>
      <c r="D68" s="395"/>
      <c r="E68" s="395"/>
      <c r="F68" s="266"/>
    </row>
    <row r="69" spans="1:8" ht="15" customHeight="1" x14ac:dyDescent="0.25">
      <c r="A69" s="112" t="s">
        <v>2266</v>
      </c>
      <c r="B69" s="447" t="s">
        <v>2267</v>
      </c>
      <c r="C69" s="122">
        <v>220</v>
      </c>
      <c r="D69" s="122"/>
      <c r="E69" s="122">
        <v>220</v>
      </c>
      <c r="F69" s="115">
        <v>109195</v>
      </c>
    </row>
    <row r="70" spans="1:8" ht="15" customHeight="1" x14ac:dyDescent="0.35">
      <c r="A70" s="448"/>
      <c r="B70" s="284"/>
      <c r="C70" s="410">
        <f>SUM(C69:C69)</f>
        <v>220</v>
      </c>
      <c r="D70" s="410">
        <f>SUM(D69:D69)</f>
        <v>0</v>
      </c>
      <c r="E70" s="410">
        <f>SUM(E69:E69)</f>
        <v>220</v>
      </c>
      <c r="F70" s="266"/>
    </row>
    <row r="71" spans="1:8" ht="15" customHeight="1" x14ac:dyDescent="0.35">
      <c r="A71" s="448"/>
      <c r="B71" s="284"/>
      <c r="C71" s="449"/>
      <c r="D71" s="449"/>
      <c r="E71" s="449"/>
      <c r="F71" s="266"/>
    </row>
    <row r="72" spans="1:8" ht="15" customHeight="1" x14ac:dyDescent="0.35">
      <c r="A72" s="448" t="s">
        <v>1907</v>
      </c>
      <c r="B72" s="284"/>
      <c r="C72" s="395"/>
      <c r="D72" s="395"/>
      <c r="E72" s="395"/>
      <c r="F72" s="266"/>
    </row>
    <row r="73" spans="1:8" ht="15" customHeight="1" x14ac:dyDescent="0.35">
      <c r="B73" s="447"/>
      <c r="C73" s="412"/>
      <c r="D73" s="412"/>
      <c r="E73" s="412"/>
      <c r="F73" s="266"/>
    </row>
    <row r="74" spans="1:8" ht="15" customHeight="1" x14ac:dyDescent="0.35">
      <c r="A74" s="448"/>
      <c r="B74" s="284"/>
      <c r="C74" s="410">
        <f>SUM(C73:C73)</f>
        <v>0</v>
      </c>
      <c r="D74" s="410">
        <f>SUM(D73:D73)</f>
        <v>0</v>
      </c>
      <c r="E74" s="410">
        <f>SUM(E73:E73)</f>
        <v>0</v>
      </c>
    </row>
    <row r="75" spans="1:8" ht="15" customHeight="1" x14ac:dyDescent="0.3">
      <c r="A75" s="446" t="s">
        <v>1709</v>
      </c>
      <c r="C75" s="130"/>
      <c r="D75" s="130"/>
      <c r="E75" s="130"/>
    </row>
    <row r="76" spans="1:8" ht="15" customHeight="1" x14ac:dyDescent="0.25">
      <c r="C76" s="122"/>
      <c r="D76" s="122"/>
      <c r="E76" s="122"/>
      <c r="F76" s="124"/>
    </row>
    <row r="77" spans="1:8" ht="15" customHeight="1" x14ac:dyDescent="0.25">
      <c r="A77" s="447"/>
      <c r="C77" s="410">
        <f>SUM(C76:C76)</f>
        <v>0</v>
      </c>
      <c r="D77" s="410">
        <f>SUM(D76:D76)</f>
        <v>0</v>
      </c>
      <c r="E77" s="410">
        <f>SUM(E76:E76)</f>
        <v>0</v>
      </c>
    </row>
    <row r="78" spans="1:8" ht="15" customHeight="1" x14ac:dyDescent="0.3">
      <c r="A78" s="446"/>
      <c r="B78" s="128"/>
      <c r="C78" s="449"/>
      <c r="D78" s="449"/>
      <c r="E78" s="449"/>
    </row>
    <row r="79" spans="1:8" ht="15" customHeight="1" x14ac:dyDescent="0.3">
      <c r="A79" s="135" t="s">
        <v>1199</v>
      </c>
      <c r="B79" s="135"/>
      <c r="C79" s="412"/>
      <c r="D79" s="412"/>
      <c r="E79" s="412"/>
    </row>
    <row r="80" spans="1:8" ht="15" customHeight="1" x14ac:dyDescent="0.25">
      <c r="B80" s="253"/>
      <c r="C80" s="412"/>
      <c r="D80" s="412"/>
      <c r="E80" s="412"/>
      <c r="F80" s="126"/>
      <c r="H80" s="249"/>
    </row>
    <row r="81" spans="1:8" ht="15" customHeight="1" x14ac:dyDescent="0.25">
      <c r="C81" s="410">
        <f>SUM(C80:C80)</f>
        <v>0</v>
      </c>
      <c r="D81" s="410">
        <f>SUM(D80:D80)</f>
        <v>0</v>
      </c>
      <c r="E81" s="410">
        <f>SUM(E80:E80)</f>
        <v>0</v>
      </c>
      <c r="H81" s="249"/>
    </row>
    <row r="82" spans="1:8" ht="15" customHeight="1" x14ac:dyDescent="0.25">
      <c r="C82" s="449"/>
      <c r="D82" s="449"/>
      <c r="E82" s="449"/>
      <c r="H82" s="249"/>
    </row>
    <row r="83" spans="1:8" ht="15" customHeight="1" x14ac:dyDescent="0.3">
      <c r="A83" s="446" t="s">
        <v>894</v>
      </c>
      <c r="C83" s="112"/>
      <c r="D83" s="112"/>
      <c r="E83" s="112"/>
      <c r="F83" s="112"/>
    </row>
    <row r="84" spans="1:8" ht="15" customHeight="1" x14ac:dyDescent="0.25">
      <c r="A84" s="137" t="s">
        <v>90</v>
      </c>
      <c r="B84" s="138" t="s">
        <v>584</v>
      </c>
      <c r="C84" s="122">
        <v>11278.29</v>
      </c>
      <c r="D84" s="450"/>
      <c r="E84" s="122">
        <v>11278.29</v>
      </c>
      <c r="F84" s="124" t="s">
        <v>92</v>
      </c>
    </row>
    <row r="85" spans="1:8" ht="15" customHeight="1" x14ac:dyDescent="0.25">
      <c r="A85" s="137" t="s">
        <v>93</v>
      </c>
      <c r="B85" s="138" t="s">
        <v>585</v>
      </c>
      <c r="C85" s="122">
        <v>3144.1</v>
      </c>
      <c r="D85" s="450"/>
      <c r="E85" s="122">
        <v>3144.1</v>
      </c>
      <c r="F85" s="124">
        <v>109196</v>
      </c>
    </row>
    <row r="86" spans="1:8" ht="15" customHeight="1" x14ac:dyDescent="0.25">
      <c r="A86" s="137" t="s">
        <v>95</v>
      </c>
      <c r="B86" s="138" t="s">
        <v>2268</v>
      </c>
      <c r="C86" s="122">
        <v>3456.06</v>
      </c>
      <c r="D86" s="450"/>
      <c r="E86" s="122">
        <v>3456.06</v>
      </c>
      <c r="F86" s="124">
        <v>109197</v>
      </c>
    </row>
    <row r="87" spans="1:8" ht="15" customHeight="1" x14ac:dyDescent="0.25">
      <c r="C87" s="410">
        <f>SUM(C84:C86)</f>
        <v>17878.45</v>
      </c>
      <c r="D87" s="410">
        <f>SUM(D84:D86)</f>
        <v>0</v>
      </c>
      <c r="E87" s="410">
        <f>SUM(E84:E86)</f>
        <v>17878.45</v>
      </c>
      <c r="F87" s="112"/>
    </row>
    <row r="88" spans="1:8" ht="15" customHeight="1" x14ac:dyDescent="0.25">
      <c r="C88" s="112"/>
      <c r="D88" s="112"/>
      <c r="E88" s="112"/>
      <c r="F88" s="112"/>
    </row>
    <row r="89" spans="1:8" ht="15" customHeight="1" x14ac:dyDescent="0.25">
      <c r="B89" s="141" t="s">
        <v>75</v>
      </c>
      <c r="C89" s="410">
        <f>SUM(+C81+C12+C52+C34+C24+C41+C62+C45+C66+C70+C74+C77+C87)</f>
        <v>33451.160000000003</v>
      </c>
      <c r="D89" s="410">
        <f>SUM(+D81+D12+D52+D34+D24+D41+D62+D45+D66+D70+D74+D77+D87)</f>
        <v>594.58999999999992</v>
      </c>
      <c r="E89" s="410">
        <f>SUM(+E81+E12+E52+E34+E24+E41+E62+E45+E66+E70+E74+E77+E87)</f>
        <v>34045.75</v>
      </c>
    </row>
    <row r="90" spans="1:8" ht="15" customHeight="1" x14ac:dyDescent="0.25">
      <c r="B90" s="145"/>
      <c r="C90" s="449"/>
      <c r="D90" s="449"/>
      <c r="E90" s="449"/>
    </row>
    <row r="91" spans="1:8" ht="15" customHeight="1" x14ac:dyDescent="0.25">
      <c r="A91" s="447"/>
      <c r="C91" s="120"/>
    </row>
    <row r="92" spans="1:8" ht="15" customHeight="1" x14ac:dyDescent="0.25">
      <c r="A92" s="256" t="s">
        <v>2120</v>
      </c>
      <c r="B92" s="436"/>
      <c r="C92" s="120"/>
    </row>
    <row r="93" spans="1:8" ht="15" customHeight="1" x14ac:dyDescent="0.25">
      <c r="A93" s="256"/>
      <c r="B93" s="436"/>
      <c r="C93" s="120"/>
    </row>
    <row r="94" spans="1:8" ht="15" customHeight="1" x14ac:dyDescent="0.25">
      <c r="A94" s="437"/>
      <c r="C94" s="120"/>
    </row>
    <row r="95" spans="1:8" ht="15" customHeight="1" x14ac:dyDescent="0.25">
      <c r="A95" s="438"/>
      <c r="B95" s="436"/>
      <c r="C95" s="120"/>
    </row>
    <row r="96" spans="1:8" ht="15" customHeight="1" x14ac:dyDescent="0.25">
      <c r="A96" s="438"/>
      <c r="B96" s="436"/>
      <c r="C96" s="120"/>
    </row>
    <row r="97" spans="1:3" ht="17.3" customHeight="1" x14ac:dyDescent="0.25">
      <c r="A97" s="451"/>
      <c r="B97" s="436"/>
      <c r="C97" s="120"/>
    </row>
    <row r="98" spans="1:3" ht="15" customHeight="1" x14ac:dyDescent="0.25">
      <c r="A98" s="438"/>
      <c r="B98" s="436"/>
      <c r="C98" s="120"/>
    </row>
    <row r="99" spans="1:3" ht="15" customHeight="1" x14ac:dyDescent="0.25">
      <c r="A99" s="438"/>
      <c r="B99" s="436"/>
      <c r="C99" s="120"/>
    </row>
    <row r="100" spans="1:3" ht="15" customHeight="1" x14ac:dyDescent="0.25">
      <c r="A100" s="143"/>
    </row>
    <row r="101" spans="1:3" ht="15" customHeight="1" x14ac:dyDescent="0.25"/>
    <row r="102" spans="1:3" ht="15" customHeight="1" x14ac:dyDescent="0.25"/>
    <row r="103" spans="1:3" ht="15" customHeight="1" x14ac:dyDescent="0.25"/>
    <row r="104" spans="1:3" ht="15" customHeight="1" x14ac:dyDescent="0.25"/>
    <row r="105" spans="1:3" ht="15" customHeight="1" x14ac:dyDescent="0.25"/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8" ht="15" customHeight="1" x14ac:dyDescent="0.25">
      <c r="G113" s="137"/>
    </row>
    <row r="114" spans="1:8" ht="15" customHeight="1" x14ac:dyDescent="0.25">
      <c r="H114" s="137"/>
    </row>
    <row r="115" spans="1:8" ht="15" customHeight="1" x14ac:dyDescent="0.25">
      <c r="H115" s="137"/>
    </row>
    <row r="116" spans="1:8" s="137" customFormat="1" ht="15" customHeight="1" x14ac:dyDescent="0.25">
      <c r="A116" s="112"/>
      <c r="B116" s="112"/>
      <c r="C116" s="409"/>
      <c r="D116" s="409"/>
      <c r="E116" s="409"/>
      <c r="F116" s="115"/>
      <c r="G116" s="112"/>
      <c r="H116" s="112"/>
    </row>
    <row r="117" spans="1:8" s="137" customFormat="1" x14ac:dyDescent="0.25">
      <c r="A117" s="112"/>
      <c r="B117" s="112"/>
      <c r="C117" s="409"/>
      <c r="D117" s="409"/>
      <c r="E117" s="409"/>
      <c r="F117" s="115"/>
      <c r="G117" s="112"/>
      <c r="H117" s="112"/>
    </row>
    <row r="118" spans="1:8" s="137" customFormat="1" x14ac:dyDescent="0.25">
      <c r="A118" s="112"/>
      <c r="B118" s="112"/>
      <c r="C118" s="409"/>
      <c r="D118" s="409"/>
      <c r="E118" s="409"/>
      <c r="F118" s="115"/>
      <c r="G118" s="112"/>
      <c r="H118" s="112"/>
    </row>
  </sheetData>
  <mergeCells count="1">
    <mergeCell ref="A1:F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A22" workbookViewId="0">
      <selection activeCell="F111" sqref="F111"/>
    </sheetView>
  </sheetViews>
  <sheetFormatPr defaultColWidth="8.8984375" defaultRowHeight="13.85" x14ac:dyDescent="0.25"/>
  <cols>
    <col min="1" max="1" width="35.09765625" style="112" customWidth="1"/>
    <col min="2" max="2" width="42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44044</v>
      </c>
    </row>
    <row r="3" spans="1:7" ht="15.7" customHeight="1" x14ac:dyDescent="0.25">
      <c r="B3" s="113"/>
    </row>
    <row r="4" spans="1:7" ht="15" customHeight="1" x14ac:dyDescent="0.3">
      <c r="A4" s="446" t="s">
        <v>873</v>
      </c>
      <c r="C4" s="117" t="s">
        <v>201</v>
      </c>
      <c r="D4" s="117" t="s">
        <v>202</v>
      </c>
      <c r="E4" s="117" t="s">
        <v>203</v>
      </c>
      <c r="F4" s="445" t="s">
        <v>435</v>
      </c>
    </row>
    <row r="5" spans="1:7" ht="15" customHeight="1" x14ac:dyDescent="0.25">
      <c r="A5" s="447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47" t="s">
        <v>44</v>
      </c>
      <c r="B6" s="112" t="s">
        <v>2269</v>
      </c>
      <c r="C6" s="120">
        <v>20.64</v>
      </c>
      <c r="D6" s="120">
        <v>4.13</v>
      </c>
      <c r="E6" s="120">
        <v>24.77</v>
      </c>
      <c r="F6" s="115" t="s">
        <v>5</v>
      </c>
    </row>
    <row r="7" spans="1:7" ht="15" customHeight="1" x14ac:dyDescent="0.25">
      <c r="A7" s="447" t="s">
        <v>44</v>
      </c>
      <c r="B7" s="112" t="s">
        <v>2270</v>
      </c>
      <c r="C7" s="120">
        <v>46.09</v>
      </c>
      <c r="D7" s="120">
        <v>9.2200000000000006</v>
      </c>
      <c r="E7" s="120">
        <v>55.31</v>
      </c>
      <c r="F7" s="115" t="s">
        <v>5</v>
      </c>
    </row>
    <row r="8" spans="1:7" ht="15" customHeight="1" x14ac:dyDescent="0.25">
      <c r="A8" s="447" t="s">
        <v>2271</v>
      </c>
      <c r="B8" s="112" t="s">
        <v>2272</v>
      </c>
      <c r="C8" s="120">
        <v>59.99</v>
      </c>
      <c r="D8" s="120">
        <v>11</v>
      </c>
      <c r="E8" s="120">
        <v>70.989999999999995</v>
      </c>
      <c r="F8" s="115" t="s">
        <v>1963</v>
      </c>
    </row>
    <row r="9" spans="1:7" ht="15" customHeight="1" x14ac:dyDescent="0.25">
      <c r="A9" s="447" t="s">
        <v>2271</v>
      </c>
      <c r="B9" s="112" t="s">
        <v>2273</v>
      </c>
      <c r="C9" s="120">
        <v>59.99</v>
      </c>
      <c r="D9" s="120">
        <v>11</v>
      </c>
      <c r="E9" s="120">
        <v>70.989999999999995</v>
      </c>
      <c r="F9" s="115" t="s">
        <v>1963</v>
      </c>
    </row>
    <row r="10" spans="1:7" ht="15" customHeight="1" x14ac:dyDescent="0.25">
      <c r="A10" s="112" t="s">
        <v>1968</v>
      </c>
      <c r="B10" s="112" t="s">
        <v>2274</v>
      </c>
      <c r="C10" s="120">
        <v>16.62</v>
      </c>
      <c r="D10" s="120">
        <v>3.33</v>
      </c>
      <c r="E10" s="120">
        <v>19.95</v>
      </c>
      <c r="F10" s="115" t="s">
        <v>1963</v>
      </c>
    </row>
    <row r="11" spans="1:7" ht="15" customHeight="1" x14ac:dyDescent="0.25">
      <c r="A11" s="447" t="s">
        <v>1936</v>
      </c>
      <c r="B11" s="112" t="s">
        <v>1783</v>
      </c>
      <c r="C11" s="120">
        <v>163.15</v>
      </c>
      <c r="D11" s="120">
        <v>32.619999999999997</v>
      </c>
      <c r="E11" s="120">
        <v>195.77</v>
      </c>
      <c r="F11" s="115">
        <v>109203</v>
      </c>
    </row>
    <row r="12" spans="1:7" ht="15" customHeight="1" x14ac:dyDescent="0.25">
      <c r="A12" s="447" t="s">
        <v>1966</v>
      </c>
      <c r="B12" s="112" t="s">
        <v>2275</v>
      </c>
      <c r="C12" s="120">
        <v>72</v>
      </c>
      <c r="D12" s="120"/>
      <c r="E12" s="120">
        <v>72</v>
      </c>
      <c r="F12" s="115">
        <v>109204</v>
      </c>
    </row>
    <row r="13" spans="1:7" ht="15" customHeight="1" x14ac:dyDescent="0.25">
      <c r="A13" s="112" t="s">
        <v>8</v>
      </c>
      <c r="B13" s="112" t="s">
        <v>2011</v>
      </c>
      <c r="C13" s="120">
        <v>18</v>
      </c>
      <c r="D13" s="120">
        <v>3.6</v>
      </c>
      <c r="E13" s="120">
        <v>21.6</v>
      </c>
      <c r="F13" s="115" t="s">
        <v>5</v>
      </c>
    </row>
    <row r="14" spans="1:7" ht="15" customHeight="1" x14ac:dyDescent="0.25">
      <c r="A14" s="112" t="s">
        <v>2276</v>
      </c>
      <c r="B14" s="112" t="s">
        <v>2277</v>
      </c>
      <c r="C14" s="120">
        <v>31.93</v>
      </c>
      <c r="D14" s="120"/>
      <c r="E14" s="120">
        <v>31.93</v>
      </c>
      <c r="F14" s="115" t="s">
        <v>2278</v>
      </c>
    </row>
    <row r="15" spans="1:7" ht="15" customHeight="1" x14ac:dyDescent="0.25">
      <c r="C15" s="410">
        <f>SUM(C5:C14)</f>
        <v>1112.4100000000001</v>
      </c>
      <c r="D15" s="410">
        <f>SUM(D5:D14)</f>
        <v>74.899999999999991</v>
      </c>
      <c r="E15" s="410">
        <f>SUM(E5:E14)</f>
        <v>1187.31</v>
      </c>
      <c r="G15" s="112" t="s">
        <v>10</v>
      </c>
    </row>
    <row r="16" spans="1:7" ht="15" customHeight="1" x14ac:dyDescent="0.25">
      <c r="C16" s="449"/>
      <c r="D16" s="449"/>
      <c r="E16" s="449"/>
    </row>
    <row r="17" spans="1:6" ht="15" customHeight="1" x14ac:dyDescent="0.3">
      <c r="A17" s="446" t="s">
        <v>874</v>
      </c>
      <c r="C17" s="412"/>
      <c r="D17" s="412"/>
      <c r="E17" s="412"/>
    </row>
    <row r="18" spans="1:6" ht="15" customHeight="1" x14ac:dyDescent="0.25">
      <c r="A18" s="447" t="s">
        <v>12</v>
      </c>
      <c r="B18" s="112" t="s">
        <v>13</v>
      </c>
      <c r="C18" s="120">
        <v>7.94</v>
      </c>
      <c r="D18" s="120"/>
      <c r="E18" s="120">
        <v>7.94</v>
      </c>
      <c r="F18" s="115" t="s">
        <v>5</v>
      </c>
    </row>
    <row r="19" spans="1:6" ht="15" customHeight="1" x14ac:dyDescent="0.25">
      <c r="A19" s="447" t="s">
        <v>157</v>
      </c>
      <c r="B19" s="112" t="s">
        <v>2279</v>
      </c>
      <c r="C19" s="120">
        <v>11.35</v>
      </c>
      <c r="D19" s="120">
        <v>2.27</v>
      </c>
      <c r="E19" s="120">
        <v>13.62</v>
      </c>
      <c r="F19" s="115" t="s">
        <v>2280</v>
      </c>
    </row>
    <row r="20" spans="1:6" ht="15" customHeight="1" x14ac:dyDescent="0.25">
      <c r="A20" s="447" t="s">
        <v>1936</v>
      </c>
      <c r="B20" s="112" t="s">
        <v>106</v>
      </c>
      <c r="C20" s="120">
        <v>52.86</v>
      </c>
      <c r="D20" s="120">
        <v>10.57</v>
      </c>
      <c r="E20" s="120">
        <v>63.43</v>
      </c>
      <c r="F20" s="115">
        <v>109203</v>
      </c>
    </row>
    <row r="21" spans="1:6" ht="15" customHeight="1" x14ac:dyDescent="0.25">
      <c r="A21" s="447" t="s">
        <v>18</v>
      </c>
      <c r="B21" s="112" t="s">
        <v>2017</v>
      </c>
      <c r="C21" s="120">
        <v>36.75</v>
      </c>
      <c r="D21" s="120">
        <v>7.35</v>
      </c>
      <c r="E21" s="120">
        <v>44.1</v>
      </c>
      <c r="F21" s="115" t="s">
        <v>5</v>
      </c>
    </row>
    <row r="22" spans="1:6" ht="15" customHeight="1" x14ac:dyDescent="0.25">
      <c r="A22" s="447" t="s">
        <v>2281</v>
      </c>
      <c r="B22" s="112" t="s">
        <v>2018</v>
      </c>
      <c r="C22" s="120">
        <v>15.28</v>
      </c>
      <c r="D22" s="120">
        <v>3.05</v>
      </c>
      <c r="E22" s="120">
        <v>18.329999999999998</v>
      </c>
      <c r="F22" s="115" t="s">
        <v>5</v>
      </c>
    </row>
    <row r="23" spans="1:6" ht="15" customHeight="1" x14ac:dyDescent="0.25">
      <c r="A23" s="112" t="s">
        <v>8</v>
      </c>
      <c r="B23" s="112" t="s">
        <v>2021</v>
      </c>
      <c r="C23" s="120">
        <v>94.21</v>
      </c>
      <c r="D23" s="120">
        <v>18.84</v>
      </c>
      <c r="E23" s="120">
        <v>113.05</v>
      </c>
      <c r="F23" s="124" t="s">
        <v>5</v>
      </c>
    </row>
    <row r="24" spans="1:6" ht="15" customHeight="1" x14ac:dyDescent="0.25">
      <c r="A24" s="112" t="s">
        <v>2282</v>
      </c>
      <c r="B24" s="112" t="s">
        <v>2283</v>
      </c>
      <c r="C24" s="120">
        <v>17.68</v>
      </c>
      <c r="D24" s="120">
        <v>3.54</v>
      </c>
      <c r="E24" s="120">
        <v>21.22</v>
      </c>
      <c r="F24" s="124">
        <v>109205</v>
      </c>
    </row>
    <row r="25" spans="1:6" ht="15" customHeight="1" x14ac:dyDescent="0.25">
      <c r="A25" s="112" t="s">
        <v>2282</v>
      </c>
      <c r="B25" s="112" t="s">
        <v>2284</v>
      </c>
      <c r="C25" s="122">
        <v>99.92</v>
      </c>
      <c r="D25" s="122">
        <v>19.98</v>
      </c>
      <c r="E25" s="122">
        <v>119.9</v>
      </c>
      <c r="F25" s="115">
        <v>109206</v>
      </c>
    </row>
    <row r="26" spans="1:6" ht="15" customHeight="1" x14ac:dyDescent="0.25">
      <c r="A26" s="112" t="s">
        <v>2150</v>
      </c>
      <c r="B26" s="112" t="s">
        <v>2285</v>
      </c>
      <c r="C26" s="122">
        <v>244</v>
      </c>
      <c r="D26" s="122">
        <v>48.8</v>
      </c>
      <c r="E26" s="122">
        <v>292.8</v>
      </c>
      <c r="F26" s="112">
        <v>109207</v>
      </c>
    </row>
    <row r="27" spans="1:6" ht="15" customHeight="1" x14ac:dyDescent="0.25">
      <c r="A27" s="112" t="s">
        <v>2150</v>
      </c>
      <c r="B27" s="112" t="s">
        <v>2286</v>
      </c>
      <c r="C27" s="122">
        <v>772.5</v>
      </c>
      <c r="D27" s="122">
        <v>154.5</v>
      </c>
      <c r="E27" s="122">
        <v>927</v>
      </c>
      <c r="F27" s="112">
        <v>109211</v>
      </c>
    </row>
    <row r="28" spans="1:6" ht="15" customHeight="1" x14ac:dyDescent="0.25">
      <c r="A28" s="112" t="s">
        <v>21</v>
      </c>
      <c r="B28" s="112" t="s">
        <v>2287</v>
      </c>
      <c r="C28" s="122">
        <v>228.8</v>
      </c>
      <c r="D28" s="122">
        <v>45.76</v>
      </c>
      <c r="E28" s="122">
        <v>274.56</v>
      </c>
      <c r="F28" s="124" t="s">
        <v>5</v>
      </c>
    </row>
    <row r="29" spans="1:6" ht="15" customHeight="1" x14ac:dyDescent="0.25">
      <c r="A29" s="112" t="s">
        <v>27</v>
      </c>
      <c r="B29" s="112" t="s">
        <v>2288</v>
      </c>
      <c r="C29" s="122">
        <v>78.849999999999994</v>
      </c>
      <c r="D29" s="122">
        <v>8.75</v>
      </c>
      <c r="E29" s="122">
        <v>87.6</v>
      </c>
      <c r="F29" s="124">
        <v>109212</v>
      </c>
    </row>
    <row r="30" spans="1:6" ht="15" customHeight="1" x14ac:dyDescent="0.25">
      <c r="C30" s="410">
        <f>SUM(C18:C29)</f>
        <v>1660.1399999999999</v>
      </c>
      <c r="D30" s="410">
        <f>SUM(D18:D29)</f>
        <v>323.40999999999997</v>
      </c>
      <c r="E30" s="410">
        <f>SUM(E18:E29)</f>
        <v>1983.55</v>
      </c>
    </row>
    <row r="31" spans="1:6" ht="15" customHeight="1" x14ac:dyDescent="0.25">
      <c r="C31" s="449"/>
      <c r="D31" s="449"/>
      <c r="E31" s="449"/>
    </row>
    <row r="32" spans="1:6" ht="15" customHeight="1" x14ac:dyDescent="0.3">
      <c r="A32" s="446" t="s">
        <v>876</v>
      </c>
      <c r="C32" s="412"/>
      <c r="D32" s="412"/>
      <c r="E32" s="412"/>
    </row>
    <row r="33" spans="1:6" ht="15" customHeight="1" x14ac:dyDescent="0.25">
      <c r="A33" s="447" t="s">
        <v>206</v>
      </c>
      <c r="B33" s="112" t="s">
        <v>4</v>
      </c>
      <c r="C33" s="412">
        <v>474</v>
      </c>
      <c r="D33" s="412"/>
      <c r="E33" s="412">
        <v>474</v>
      </c>
      <c r="F33" s="115" t="s">
        <v>5</v>
      </c>
    </row>
    <row r="34" spans="1:6" ht="15" customHeight="1" x14ac:dyDescent="0.25">
      <c r="A34" s="447" t="s">
        <v>571</v>
      </c>
      <c r="B34" s="112" t="s">
        <v>2289</v>
      </c>
      <c r="C34" s="412">
        <v>567.27</v>
      </c>
      <c r="D34" s="412">
        <v>113.45</v>
      </c>
      <c r="E34" s="412">
        <v>680.72</v>
      </c>
      <c r="F34" s="115" t="s">
        <v>2290</v>
      </c>
    </row>
    <row r="35" spans="1:6" ht="15" customHeight="1" x14ac:dyDescent="0.25">
      <c r="A35" s="447" t="s">
        <v>37</v>
      </c>
      <c r="B35" s="112" t="s">
        <v>2291</v>
      </c>
      <c r="C35" s="412">
        <v>38.369999999999997</v>
      </c>
      <c r="D35" s="412">
        <v>1.92</v>
      </c>
      <c r="E35" s="412">
        <v>40.29</v>
      </c>
      <c r="F35" s="115">
        <v>109208</v>
      </c>
    </row>
    <row r="36" spans="1:6" ht="15" customHeight="1" x14ac:dyDescent="0.25">
      <c r="A36" s="447" t="s">
        <v>2292</v>
      </c>
      <c r="B36" s="112" t="s">
        <v>2251</v>
      </c>
      <c r="C36" s="412">
        <v>1455</v>
      </c>
      <c r="D36" s="412">
        <v>291</v>
      </c>
      <c r="E36" s="412">
        <v>1746</v>
      </c>
      <c r="F36" s="115" t="s">
        <v>2293</v>
      </c>
    </row>
    <row r="37" spans="1:6" ht="15" customHeight="1" x14ac:dyDescent="0.25">
      <c r="A37" s="447" t="s">
        <v>44</v>
      </c>
      <c r="B37" s="112" t="s">
        <v>2294</v>
      </c>
      <c r="C37" s="120">
        <v>85.69</v>
      </c>
      <c r="D37" s="120">
        <v>17.14</v>
      </c>
      <c r="E37" s="120">
        <v>102.83</v>
      </c>
      <c r="F37" s="115" t="s">
        <v>5</v>
      </c>
    </row>
    <row r="38" spans="1:6" ht="15" customHeight="1" x14ac:dyDescent="0.25">
      <c r="A38" s="447" t="s">
        <v>30</v>
      </c>
      <c r="B38" s="112" t="s">
        <v>2295</v>
      </c>
      <c r="C38" s="120">
        <v>12.5</v>
      </c>
      <c r="D38" s="120">
        <v>2.5</v>
      </c>
      <c r="E38" s="120">
        <v>15</v>
      </c>
      <c r="F38" s="115" t="s">
        <v>5</v>
      </c>
    </row>
    <row r="39" spans="1:6" ht="15" customHeight="1" x14ac:dyDescent="0.25">
      <c r="A39" s="447" t="s">
        <v>2023</v>
      </c>
      <c r="B39" s="112" t="s">
        <v>2296</v>
      </c>
      <c r="C39" s="120">
        <v>210.43</v>
      </c>
      <c r="D39" s="120">
        <v>10.52</v>
      </c>
      <c r="E39" s="120">
        <v>220.95</v>
      </c>
      <c r="F39" s="115">
        <v>109213</v>
      </c>
    </row>
    <row r="40" spans="1:6" ht="15" customHeight="1" x14ac:dyDescent="0.25">
      <c r="A40" s="447" t="s">
        <v>2297</v>
      </c>
      <c r="B40" s="112" t="s">
        <v>2298</v>
      </c>
      <c r="C40" s="412">
        <v>112</v>
      </c>
      <c r="D40" s="412">
        <v>22.4</v>
      </c>
      <c r="E40" s="412">
        <v>134.4</v>
      </c>
      <c r="F40" s="115" t="s">
        <v>5</v>
      </c>
    </row>
    <row r="41" spans="1:6" s="127" customFormat="1" ht="15" customHeight="1" x14ac:dyDescent="0.3">
      <c r="B41" s="128"/>
      <c r="C41" s="410">
        <f>SUM(C33:C40)</f>
        <v>2955.2599999999998</v>
      </c>
      <c r="D41" s="410">
        <f>SUM(D33:D40)</f>
        <v>458.92999999999995</v>
      </c>
      <c r="E41" s="410">
        <f>SUM(E33:E40)</f>
        <v>3414.19</v>
      </c>
      <c r="F41" s="126"/>
    </row>
    <row r="42" spans="1:6" s="127" customFormat="1" ht="15" customHeight="1" x14ac:dyDescent="0.3">
      <c r="B42" s="128"/>
      <c r="C42" s="449"/>
      <c r="D42" s="449"/>
      <c r="E42" s="449"/>
      <c r="F42" s="126"/>
    </row>
    <row r="43" spans="1:6" ht="15" customHeight="1" x14ac:dyDescent="0.3">
      <c r="A43" s="446" t="s">
        <v>887</v>
      </c>
      <c r="C43" s="412"/>
      <c r="D43" s="412"/>
      <c r="E43" s="412"/>
    </row>
    <row r="44" spans="1:6" ht="15" customHeight="1" x14ac:dyDescent="0.25">
      <c r="A44" s="447" t="s">
        <v>3</v>
      </c>
      <c r="B44" s="112" t="s">
        <v>4</v>
      </c>
      <c r="C44" s="412">
        <v>195</v>
      </c>
      <c r="D44" s="412"/>
      <c r="E44" s="412">
        <v>195</v>
      </c>
      <c r="F44" s="115" t="s">
        <v>5</v>
      </c>
    </row>
    <row r="45" spans="1:6" ht="15" customHeight="1" x14ac:dyDescent="0.25">
      <c r="A45" s="447" t="s">
        <v>1991</v>
      </c>
      <c r="B45" s="112" t="s">
        <v>2299</v>
      </c>
      <c r="C45" s="412">
        <v>520</v>
      </c>
      <c r="D45" s="412">
        <v>104</v>
      </c>
      <c r="E45" s="412">
        <v>624</v>
      </c>
      <c r="F45" s="115" t="s">
        <v>2300</v>
      </c>
    </row>
    <row r="46" spans="1:6" ht="15" customHeight="1" x14ac:dyDescent="0.25">
      <c r="A46" s="447" t="s">
        <v>44</v>
      </c>
      <c r="B46" s="447" t="s">
        <v>2294</v>
      </c>
      <c r="C46" s="120">
        <v>85.69</v>
      </c>
      <c r="D46" s="120">
        <v>17.14</v>
      </c>
      <c r="E46" s="120">
        <v>102.83</v>
      </c>
      <c r="F46" s="133" t="s">
        <v>5</v>
      </c>
    </row>
    <row r="47" spans="1:6" ht="15" customHeight="1" x14ac:dyDescent="0.25">
      <c r="A47" s="447" t="s">
        <v>37</v>
      </c>
      <c r="B47" s="112" t="s">
        <v>2291</v>
      </c>
      <c r="C47" s="120">
        <v>33.78</v>
      </c>
      <c r="D47" s="120">
        <v>1.69</v>
      </c>
      <c r="E47" s="120">
        <v>35.47</v>
      </c>
      <c r="F47" s="133">
        <v>109209</v>
      </c>
    </row>
    <row r="48" spans="1:6" ht="15" customHeight="1" x14ac:dyDescent="0.25">
      <c r="A48" s="447" t="s">
        <v>253</v>
      </c>
      <c r="B48" s="447" t="s">
        <v>2301</v>
      </c>
      <c r="C48" s="120">
        <v>35</v>
      </c>
      <c r="D48" s="120">
        <v>7</v>
      </c>
      <c r="E48" s="120">
        <v>42</v>
      </c>
      <c r="F48" s="133">
        <v>109214</v>
      </c>
    </row>
    <row r="49" spans="1:6" ht="15" customHeight="1" x14ac:dyDescent="0.25">
      <c r="A49" s="112" t="s">
        <v>253</v>
      </c>
      <c r="B49" s="112" t="s">
        <v>2302</v>
      </c>
      <c r="C49" s="122">
        <v>35</v>
      </c>
      <c r="D49" s="122">
        <v>7</v>
      </c>
      <c r="E49" s="122">
        <v>42</v>
      </c>
      <c r="F49" s="133">
        <v>109215</v>
      </c>
    </row>
    <row r="50" spans="1:6" ht="15" customHeight="1" x14ac:dyDescent="0.25">
      <c r="A50" s="112" t="s">
        <v>2023</v>
      </c>
      <c r="B50" s="112" t="s">
        <v>2303</v>
      </c>
      <c r="C50" s="122">
        <v>90.83</v>
      </c>
      <c r="D50" s="122">
        <v>4.54</v>
      </c>
      <c r="E50" s="122">
        <v>95.37</v>
      </c>
      <c r="F50" s="133">
        <v>109216</v>
      </c>
    </row>
    <row r="51" spans="1:6" ht="15" customHeight="1" x14ac:dyDescent="0.25">
      <c r="A51" s="112" t="s">
        <v>2304</v>
      </c>
      <c r="B51" s="112" t="s">
        <v>2106</v>
      </c>
      <c r="C51" s="122">
        <v>90</v>
      </c>
      <c r="D51" s="122"/>
      <c r="E51" s="122">
        <v>90</v>
      </c>
      <c r="F51" s="133">
        <v>109217</v>
      </c>
    </row>
    <row r="52" spans="1:6" ht="15" customHeight="1" x14ac:dyDescent="0.25">
      <c r="A52" s="112" t="s">
        <v>2305</v>
      </c>
      <c r="B52" s="112" t="s">
        <v>2106</v>
      </c>
      <c r="C52" s="122">
        <v>54</v>
      </c>
      <c r="D52" s="122"/>
      <c r="E52" s="122">
        <v>54</v>
      </c>
      <c r="F52" s="112">
        <v>109218</v>
      </c>
    </row>
    <row r="53" spans="1:6" ht="15" customHeight="1" x14ac:dyDescent="0.25">
      <c r="A53" s="112" t="s">
        <v>1991</v>
      </c>
      <c r="B53" s="112" t="s">
        <v>2306</v>
      </c>
      <c r="C53" s="122">
        <v>520</v>
      </c>
      <c r="D53" s="122">
        <v>104</v>
      </c>
      <c r="E53" s="122">
        <v>624</v>
      </c>
      <c r="F53" s="112">
        <v>109277</v>
      </c>
    </row>
    <row r="54" spans="1:6" ht="15" customHeight="1" x14ac:dyDescent="0.25">
      <c r="A54" s="129"/>
      <c r="B54" s="127"/>
      <c r="C54" s="410">
        <f>SUM(C44:C53)</f>
        <v>1659.3000000000002</v>
      </c>
      <c r="D54" s="410">
        <f>SUM(D44:D53)</f>
        <v>245.36999999999998</v>
      </c>
      <c r="E54" s="410">
        <f>SUM(E44:E53)</f>
        <v>1904.67</v>
      </c>
    </row>
    <row r="55" spans="1:6" ht="15" customHeight="1" x14ac:dyDescent="0.25">
      <c r="A55" s="129"/>
      <c r="B55" s="127"/>
      <c r="C55" s="449"/>
      <c r="D55" s="449"/>
      <c r="E55" s="449"/>
    </row>
    <row r="56" spans="1:6" ht="15" customHeight="1" x14ac:dyDescent="0.3">
      <c r="A56" s="446" t="s">
        <v>1175</v>
      </c>
      <c r="C56" s="449"/>
      <c r="D56" s="449"/>
      <c r="E56" s="449"/>
    </row>
    <row r="57" spans="1:6" ht="15" customHeight="1" x14ac:dyDescent="0.25">
      <c r="A57" s="447" t="s">
        <v>1952</v>
      </c>
      <c r="B57" s="112" t="s">
        <v>2307</v>
      </c>
      <c r="C57" s="449">
        <v>8</v>
      </c>
      <c r="D57" s="449"/>
      <c r="E57" s="449">
        <v>8</v>
      </c>
      <c r="F57" s="115" t="s">
        <v>5</v>
      </c>
    </row>
    <row r="58" spans="1:6" ht="15" customHeight="1" x14ac:dyDescent="0.25">
      <c r="A58" s="457" t="s">
        <v>1302</v>
      </c>
      <c r="B58" s="458" t="s">
        <v>2308</v>
      </c>
      <c r="C58" s="459">
        <v>65.95</v>
      </c>
      <c r="D58" s="459">
        <v>13.19</v>
      </c>
      <c r="E58" s="459">
        <v>79.14</v>
      </c>
      <c r="F58" s="460" t="s">
        <v>1963</v>
      </c>
    </row>
    <row r="59" spans="1:6" ht="15" customHeight="1" x14ac:dyDescent="0.25">
      <c r="A59" s="112" t="s">
        <v>2023</v>
      </c>
      <c r="B59" s="112" t="s">
        <v>2296</v>
      </c>
      <c r="C59" s="122">
        <v>85.43</v>
      </c>
      <c r="D59" s="122">
        <v>4.2699999999999996</v>
      </c>
      <c r="E59" s="122">
        <v>89.7</v>
      </c>
      <c r="F59" s="112">
        <v>109219</v>
      </c>
    </row>
    <row r="60" spans="1:6" ht="15" customHeight="1" x14ac:dyDescent="0.25">
      <c r="C60" s="410">
        <f>SUM(C57:C59)</f>
        <v>159.38</v>
      </c>
      <c r="D60" s="410">
        <f>SUM(D57:D59)</f>
        <v>17.46</v>
      </c>
      <c r="E60" s="410">
        <f>SUM(E57:E59)</f>
        <v>176.84</v>
      </c>
    </row>
    <row r="61" spans="1:6" ht="15" customHeight="1" x14ac:dyDescent="0.25"/>
    <row r="62" spans="1:6" ht="15" customHeight="1" x14ac:dyDescent="0.3">
      <c r="A62" s="446" t="s">
        <v>1183</v>
      </c>
      <c r="B62" s="447"/>
      <c r="C62" s="412"/>
      <c r="D62" s="412"/>
      <c r="E62" s="412"/>
    </row>
    <row r="63" spans="1:6" ht="15" customHeight="1" x14ac:dyDescent="0.25">
      <c r="A63" s="447" t="s">
        <v>206</v>
      </c>
      <c r="B63" s="447" t="s">
        <v>4</v>
      </c>
      <c r="C63" s="412">
        <v>561</v>
      </c>
      <c r="D63" s="412"/>
      <c r="E63" s="412">
        <v>561</v>
      </c>
      <c r="F63" s="115" t="s">
        <v>5</v>
      </c>
    </row>
    <row r="64" spans="1:6" ht="15" customHeight="1" x14ac:dyDescent="0.25">
      <c r="A64" s="447" t="s">
        <v>44</v>
      </c>
      <c r="B64" s="447" t="s">
        <v>2309</v>
      </c>
      <c r="C64" s="412">
        <v>20.64</v>
      </c>
      <c r="D64" s="412">
        <v>4.13</v>
      </c>
      <c r="E64" s="412">
        <v>24.77</v>
      </c>
      <c r="F64" s="115" t="s">
        <v>5</v>
      </c>
    </row>
    <row r="65" spans="1:6" ht="15" customHeight="1" x14ac:dyDescent="0.25">
      <c r="A65" s="447" t="s">
        <v>44</v>
      </c>
      <c r="B65" s="447" t="s">
        <v>2270</v>
      </c>
      <c r="C65" s="412">
        <v>46.1</v>
      </c>
      <c r="D65" s="412">
        <v>9.2200000000000006</v>
      </c>
      <c r="E65" s="412">
        <v>55.32</v>
      </c>
      <c r="F65" s="115" t="s">
        <v>5</v>
      </c>
    </row>
    <row r="66" spans="1:6" ht="15" customHeight="1" x14ac:dyDescent="0.25">
      <c r="A66" s="447" t="s">
        <v>2198</v>
      </c>
      <c r="B66" s="447" t="s">
        <v>2310</v>
      </c>
      <c r="C66" s="412">
        <v>410</v>
      </c>
      <c r="D66" s="412">
        <v>82</v>
      </c>
      <c r="E66" s="412">
        <v>492</v>
      </c>
      <c r="F66" s="115">
        <v>109210</v>
      </c>
    </row>
    <row r="67" spans="1:6" ht="15" customHeight="1" x14ac:dyDescent="0.25">
      <c r="C67" s="410">
        <f>SUM(C63:C66)</f>
        <v>1037.74</v>
      </c>
      <c r="D67" s="410">
        <f>SUM(D63:D66)</f>
        <v>95.35</v>
      </c>
      <c r="E67" s="410">
        <f>SUM(E63:E66)</f>
        <v>1133.0900000000001</v>
      </c>
    </row>
    <row r="68" spans="1:6" ht="15" customHeight="1" x14ac:dyDescent="0.25">
      <c r="C68" s="449"/>
      <c r="D68" s="449"/>
      <c r="E68" s="449"/>
    </row>
    <row r="69" spans="1:6" ht="15" customHeight="1" x14ac:dyDescent="0.3">
      <c r="A69" s="446" t="s">
        <v>888</v>
      </c>
      <c r="C69" s="412"/>
      <c r="D69" s="412"/>
      <c r="E69" s="412"/>
    </row>
    <row r="70" spans="1:6" ht="15" customHeight="1" x14ac:dyDescent="0.25">
      <c r="A70" s="447" t="s">
        <v>3</v>
      </c>
      <c r="B70" s="112" t="s">
        <v>4</v>
      </c>
      <c r="C70" s="412">
        <v>304</v>
      </c>
      <c r="D70" s="412"/>
      <c r="E70" s="412">
        <v>304</v>
      </c>
      <c r="F70" s="115" t="s">
        <v>5</v>
      </c>
    </row>
    <row r="71" spans="1:6" ht="15" customHeight="1" x14ac:dyDescent="0.25">
      <c r="A71" s="447" t="s">
        <v>3</v>
      </c>
      <c r="B71" s="112" t="s">
        <v>4</v>
      </c>
      <c r="C71" s="412">
        <v>200</v>
      </c>
      <c r="D71" s="412"/>
      <c r="E71" s="412">
        <v>200</v>
      </c>
      <c r="F71" s="115" t="s">
        <v>5</v>
      </c>
    </row>
    <row r="72" spans="1:6" ht="15" customHeight="1" x14ac:dyDescent="0.25">
      <c r="A72" s="447" t="s">
        <v>3</v>
      </c>
      <c r="B72" s="112" t="s">
        <v>4</v>
      </c>
      <c r="C72" s="412">
        <v>125</v>
      </c>
      <c r="D72" s="412"/>
      <c r="E72" s="412">
        <v>125</v>
      </c>
      <c r="F72" s="115" t="s">
        <v>5</v>
      </c>
    </row>
    <row r="73" spans="1:6" ht="15" customHeight="1" x14ac:dyDescent="0.25">
      <c r="A73" s="447" t="s">
        <v>2311</v>
      </c>
      <c r="B73" s="112" t="s">
        <v>2312</v>
      </c>
      <c r="C73" s="412">
        <v>131.25</v>
      </c>
      <c r="D73" s="412">
        <v>26.25</v>
      </c>
      <c r="E73" s="412">
        <v>157.5</v>
      </c>
      <c r="F73" s="115" t="s">
        <v>1963</v>
      </c>
    </row>
    <row r="74" spans="1:6" ht="15" customHeight="1" x14ac:dyDescent="0.25">
      <c r="A74" s="447" t="s">
        <v>8</v>
      </c>
      <c r="B74" s="112" t="s">
        <v>1387</v>
      </c>
      <c r="C74" s="412">
        <v>30.49</v>
      </c>
      <c r="D74" s="412">
        <v>6.1</v>
      </c>
      <c r="E74" s="412">
        <v>36.590000000000003</v>
      </c>
      <c r="F74" s="115" t="s">
        <v>5</v>
      </c>
    </row>
    <row r="75" spans="1:6" ht="15" customHeight="1" x14ac:dyDescent="0.25">
      <c r="A75" s="112" t="s">
        <v>1845</v>
      </c>
      <c r="B75" s="253" t="s">
        <v>2269</v>
      </c>
      <c r="C75" s="412">
        <v>476.22</v>
      </c>
      <c r="D75" s="412">
        <v>95.24</v>
      </c>
      <c r="E75" s="412">
        <v>571.46</v>
      </c>
      <c r="F75" s="115" t="s">
        <v>5</v>
      </c>
    </row>
    <row r="76" spans="1:6" ht="15" customHeight="1" x14ac:dyDescent="0.25">
      <c r="A76" s="112" t="s">
        <v>2023</v>
      </c>
      <c r="B76" s="253" t="s">
        <v>2313</v>
      </c>
      <c r="C76" s="412">
        <v>62.04</v>
      </c>
      <c r="D76" s="412">
        <v>3.1</v>
      </c>
      <c r="E76" s="412">
        <v>65.14</v>
      </c>
      <c r="F76" s="115">
        <v>109220</v>
      </c>
    </row>
    <row r="77" spans="1:6" ht="15" customHeight="1" x14ac:dyDescent="0.25">
      <c r="A77" s="112" t="s">
        <v>2023</v>
      </c>
      <c r="B77" s="253" t="s">
        <v>2314</v>
      </c>
      <c r="C77" s="412">
        <v>46.45</v>
      </c>
      <c r="D77" s="412">
        <v>2.3199999999999998</v>
      </c>
      <c r="E77" s="412">
        <v>48.77</v>
      </c>
      <c r="F77" s="115">
        <v>109221</v>
      </c>
    </row>
    <row r="78" spans="1:6" ht="15" customHeight="1" x14ac:dyDescent="0.25">
      <c r="A78" s="112" t="s">
        <v>21</v>
      </c>
      <c r="B78" s="112" t="s">
        <v>2287</v>
      </c>
      <c r="C78" s="122">
        <v>28.6</v>
      </c>
      <c r="D78" s="122">
        <v>5.72</v>
      </c>
      <c r="E78" s="122">
        <v>34.32</v>
      </c>
      <c r="F78" s="124" t="s">
        <v>5</v>
      </c>
    </row>
    <row r="79" spans="1:6" ht="15" customHeight="1" x14ac:dyDescent="0.25">
      <c r="A79" s="129"/>
      <c r="B79" s="127"/>
      <c r="C79" s="410">
        <f>SUM(C70:C78)</f>
        <v>1404.05</v>
      </c>
      <c r="D79" s="410">
        <f>SUM(D70:D78)</f>
        <v>138.72999999999999</v>
      </c>
      <c r="E79" s="410">
        <f>SUM(E70:E78)</f>
        <v>1542.7800000000002</v>
      </c>
      <c r="F79" s="115" t="s">
        <v>5</v>
      </c>
    </row>
    <row r="80" spans="1:6" ht="15" customHeight="1" x14ac:dyDescent="0.25">
      <c r="A80" s="129"/>
      <c r="B80" s="127"/>
      <c r="C80" s="449"/>
      <c r="D80" s="449"/>
      <c r="E80" s="449"/>
    </row>
    <row r="81" spans="1:6" ht="15" customHeight="1" x14ac:dyDescent="0.3">
      <c r="A81" s="134" t="s">
        <v>890</v>
      </c>
      <c r="B81" s="127"/>
      <c r="C81" s="449"/>
      <c r="D81" s="449"/>
      <c r="E81" s="449"/>
    </row>
    <row r="82" spans="1:6" ht="15" customHeight="1" x14ac:dyDescent="0.25">
      <c r="A82" s="429" t="s">
        <v>472</v>
      </c>
      <c r="B82" s="250" t="s">
        <v>2315</v>
      </c>
      <c r="C82" s="449">
        <v>313.33</v>
      </c>
      <c r="D82" s="449">
        <v>62.67</v>
      </c>
      <c r="E82" s="449">
        <v>376</v>
      </c>
      <c r="F82" s="115" t="s">
        <v>2316</v>
      </c>
    </row>
    <row r="83" spans="1:6" ht="15" customHeight="1" x14ac:dyDescent="0.25">
      <c r="A83" s="129"/>
      <c r="B83" s="127"/>
      <c r="C83" s="410">
        <f>SUM(C82:C82)</f>
        <v>313.33</v>
      </c>
      <c r="D83" s="410">
        <f>SUM(D82:D82)</f>
        <v>62.67</v>
      </c>
      <c r="E83" s="410">
        <f>SUM(E82:E82)</f>
        <v>376</v>
      </c>
    </row>
    <row r="84" spans="1:6" ht="15" customHeight="1" x14ac:dyDescent="0.25">
      <c r="A84" s="129"/>
      <c r="B84" s="127"/>
      <c r="C84" s="449"/>
      <c r="D84" s="449"/>
      <c r="E84" s="449"/>
    </row>
    <row r="85" spans="1:6" ht="15" customHeight="1" x14ac:dyDescent="0.35">
      <c r="A85" s="448" t="s">
        <v>2050</v>
      </c>
      <c r="B85" s="284"/>
      <c r="C85" s="395"/>
      <c r="D85" s="395"/>
      <c r="E85" s="395"/>
      <c r="F85" s="266"/>
    </row>
    <row r="86" spans="1:6" ht="15" customHeight="1" x14ac:dyDescent="0.25">
      <c r="B86" s="447"/>
      <c r="C86" s="122"/>
      <c r="D86" s="122"/>
      <c r="E86" s="122"/>
    </row>
    <row r="87" spans="1:6" ht="15" customHeight="1" x14ac:dyDescent="0.35">
      <c r="A87" s="448"/>
      <c r="B87" s="284"/>
      <c r="C87" s="410">
        <f>SUM(C86:C86)</f>
        <v>0</v>
      </c>
      <c r="D87" s="410">
        <f>SUM(D86:D86)</f>
        <v>0</v>
      </c>
      <c r="E87" s="410">
        <f>SUM(E86:E86)</f>
        <v>0</v>
      </c>
      <c r="F87" s="266"/>
    </row>
    <row r="88" spans="1:6" ht="15" customHeight="1" x14ac:dyDescent="0.35">
      <c r="A88" s="448"/>
      <c r="B88" s="284"/>
      <c r="C88" s="449"/>
      <c r="D88" s="449"/>
      <c r="E88" s="449"/>
      <c r="F88" s="266"/>
    </row>
    <row r="89" spans="1:6" ht="15" customHeight="1" x14ac:dyDescent="0.35">
      <c r="A89" s="448" t="s">
        <v>1907</v>
      </c>
      <c r="B89" s="284"/>
      <c r="C89" s="395"/>
      <c r="D89" s="395"/>
      <c r="E89" s="395"/>
      <c r="F89" s="266"/>
    </row>
    <row r="90" spans="1:6" ht="15" customHeight="1" x14ac:dyDescent="0.35">
      <c r="B90" s="447"/>
      <c r="C90" s="412"/>
      <c r="D90" s="412"/>
      <c r="E90" s="412"/>
      <c r="F90" s="266"/>
    </row>
    <row r="91" spans="1:6" ht="15" customHeight="1" x14ac:dyDescent="0.35">
      <c r="A91" s="448"/>
      <c r="B91" s="284"/>
      <c r="C91" s="410">
        <f>SUM(C90:C90)</f>
        <v>0</v>
      </c>
      <c r="D91" s="410">
        <f>SUM(D90:D90)</f>
        <v>0</v>
      </c>
      <c r="E91" s="410">
        <f>SUM(E90:E90)</f>
        <v>0</v>
      </c>
    </row>
    <row r="92" spans="1:6" ht="15" customHeight="1" x14ac:dyDescent="0.3">
      <c r="A92" s="446" t="s">
        <v>1709</v>
      </c>
      <c r="C92" s="130"/>
      <c r="D92" s="130"/>
      <c r="E92" s="130"/>
    </row>
    <row r="93" spans="1:6" ht="15" customHeight="1" x14ac:dyDescent="0.25">
      <c r="A93" s="112" t="s">
        <v>2023</v>
      </c>
      <c r="B93" s="112" t="s">
        <v>2303</v>
      </c>
      <c r="C93" s="122">
        <v>62.04</v>
      </c>
      <c r="D93" s="122">
        <v>3.1</v>
      </c>
      <c r="E93" s="122">
        <v>65.14</v>
      </c>
      <c r="F93" s="124">
        <v>109222</v>
      </c>
    </row>
    <row r="94" spans="1:6" ht="15" customHeight="1" x14ac:dyDescent="0.25">
      <c r="A94" s="447"/>
      <c r="C94" s="410">
        <f>SUM(C93:C93)</f>
        <v>62.04</v>
      </c>
      <c r="D94" s="410">
        <f>SUM(D93:D93)</f>
        <v>3.1</v>
      </c>
      <c r="E94" s="410">
        <f>SUM(E93:E93)</f>
        <v>65.14</v>
      </c>
    </row>
    <row r="95" spans="1:6" ht="15" customHeight="1" x14ac:dyDescent="0.3">
      <c r="A95" s="446"/>
      <c r="B95" s="128"/>
      <c r="C95" s="449"/>
      <c r="D95" s="449"/>
      <c r="E95" s="449"/>
    </row>
    <row r="96" spans="1:6" ht="15" customHeight="1" x14ac:dyDescent="0.3">
      <c r="A96" s="135" t="s">
        <v>1199</v>
      </c>
      <c r="B96" s="135"/>
      <c r="C96" s="412"/>
      <c r="D96" s="412"/>
      <c r="E96" s="412"/>
    </row>
    <row r="97" spans="1:8" ht="15" customHeight="1" x14ac:dyDescent="0.25">
      <c r="A97" s="112" t="s">
        <v>21</v>
      </c>
      <c r="B97" s="253" t="s">
        <v>2287</v>
      </c>
      <c r="C97" s="412">
        <v>28.6</v>
      </c>
      <c r="D97" s="412">
        <v>5.72</v>
      </c>
      <c r="E97" s="412">
        <v>34.32</v>
      </c>
      <c r="F97" s="126" t="s">
        <v>5</v>
      </c>
      <c r="H97" s="249"/>
    </row>
    <row r="98" spans="1:8" ht="15" customHeight="1" x14ac:dyDescent="0.25">
      <c r="C98" s="410">
        <f>SUM(C97:C97)</f>
        <v>28.6</v>
      </c>
      <c r="D98" s="410">
        <f>SUM(D97:D97)</f>
        <v>5.72</v>
      </c>
      <c r="E98" s="410">
        <f>SUM(E97:E97)</f>
        <v>34.32</v>
      </c>
      <c r="H98" s="249"/>
    </row>
    <row r="99" spans="1:8" ht="15" customHeight="1" x14ac:dyDescent="0.25">
      <c r="C99" s="449"/>
      <c r="D99" s="449"/>
      <c r="E99" s="449"/>
      <c r="H99" s="249"/>
    </row>
    <row r="100" spans="1:8" ht="15" customHeight="1" x14ac:dyDescent="0.3">
      <c r="A100" s="446" t="s">
        <v>894</v>
      </c>
      <c r="C100" s="112"/>
      <c r="D100" s="112"/>
      <c r="E100" s="112"/>
      <c r="F100" s="112"/>
    </row>
    <row r="101" spans="1:8" ht="15" customHeight="1" x14ac:dyDescent="0.25">
      <c r="A101" s="137" t="s">
        <v>90</v>
      </c>
      <c r="B101" s="138" t="s">
        <v>91</v>
      </c>
      <c r="C101" s="122">
        <v>10522.05</v>
      </c>
      <c r="D101" s="450"/>
      <c r="E101" s="122">
        <v>10522.05</v>
      </c>
      <c r="F101" s="124" t="s">
        <v>92</v>
      </c>
    </row>
    <row r="102" spans="1:8" ht="15" customHeight="1" x14ac:dyDescent="0.25">
      <c r="A102" s="137" t="s">
        <v>93</v>
      </c>
      <c r="B102" s="138" t="s">
        <v>94</v>
      </c>
      <c r="C102" s="122">
        <v>2475.86</v>
      </c>
      <c r="D102" s="450"/>
      <c r="E102" s="122">
        <v>2475.86</v>
      </c>
      <c r="F102" s="124">
        <v>109223</v>
      </c>
    </row>
    <row r="103" spans="1:8" ht="15" customHeight="1" x14ac:dyDescent="0.25">
      <c r="A103" s="137" t="s">
        <v>95</v>
      </c>
      <c r="B103" s="138" t="s">
        <v>2317</v>
      </c>
      <c r="C103" s="122">
        <v>3075.14</v>
      </c>
      <c r="D103" s="450"/>
      <c r="E103" s="122">
        <v>3075.14</v>
      </c>
      <c r="F103" s="124">
        <v>109224</v>
      </c>
    </row>
    <row r="104" spans="1:8" ht="15" customHeight="1" x14ac:dyDescent="0.25">
      <c r="C104" s="410">
        <f>SUM(C101:C103)</f>
        <v>16073.05</v>
      </c>
      <c r="D104" s="410">
        <f>SUM(D101:D103)</f>
        <v>0</v>
      </c>
      <c r="E104" s="410">
        <f>SUM(E101:E103)</f>
        <v>16073.05</v>
      </c>
      <c r="F104" s="112"/>
    </row>
    <row r="105" spans="1:8" ht="15" customHeight="1" x14ac:dyDescent="0.25">
      <c r="C105" s="112"/>
      <c r="D105" s="112"/>
      <c r="E105" s="112"/>
      <c r="F105" s="112"/>
    </row>
    <row r="106" spans="1:8" ht="15" customHeight="1" x14ac:dyDescent="0.25">
      <c r="B106" s="141" t="s">
        <v>75</v>
      </c>
      <c r="C106" s="410">
        <f>SUM(+C98+C15+C67+C41+C30+C54+C79+C60+C83+C87+C91+C94+C104)</f>
        <v>26465.3</v>
      </c>
      <c r="D106" s="410">
        <f>SUM(+D98+D15+D67+D41+D30+D54+D79+D60+D83+D87+D91+D94+D104)</f>
        <v>1425.6399999999999</v>
      </c>
      <c r="E106" s="410">
        <f>SUM(+E98+E15+E67+E41+E30+E54+E79+E60+E83+E87+E91+E94+E104)</f>
        <v>27890.940000000002</v>
      </c>
    </row>
    <row r="107" spans="1:8" ht="15" customHeight="1" x14ac:dyDescent="0.25">
      <c r="B107" s="145"/>
      <c r="C107" s="449"/>
      <c r="D107" s="449"/>
      <c r="E107" s="449"/>
    </row>
    <row r="108" spans="1:8" ht="15" customHeight="1" x14ac:dyDescent="0.25">
      <c r="A108" s="447"/>
      <c r="C108" s="120"/>
    </row>
    <row r="109" spans="1:8" ht="15" customHeight="1" x14ac:dyDescent="0.25">
      <c r="A109" s="256" t="s">
        <v>2120</v>
      </c>
      <c r="B109" s="436"/>
      <c r="C109" s="120"/>
    </row>
    <row r="110" spans="1:8" ht="15" customHeight="1" x14ac:dyDescent="0.25">
      <c r="A110" s="256"/>
      <c r="B110" s="436"/>
      <c r="C110" s="120"/>
    </row>
    <row r="111" spans="1:8" ht="15" customHeight="1" x14ac:dyDescent="0.25">
      <c r="A111" s="437"/>
      <c r="C111" s="120"/>
    </row>
    <row r="112" spans="1:8" ht="15" customHeight="1" x14ac:dyDescent="0.25">
      <c r="A112" s="438"/>
      <c r="B112" s="436"/>
      <c r="C112" s="120"/>
    </row>
    <row r="113" spans="1:3" ht="15" customHeight="1" x14ac:dyDescent="0.25">
      <c r="A113" s="438"/>
      <c r="B113" s="436"/>
      <c r="C113" s="120"/>
    </row>
    <row r="114" spans="1:3" ht="30.85" customHeight="1" x14ac:dyDescent="0.25">
      <c r="A114" s="451"/>
      <c r="B114" s="436"/>
      <c r="C114" s="120"/>
    </row>
    <row r="115" spans="1:3" ht="15" customHeight="1" x14ac:dyDescent="0.25">
      <c r="A115" s="438"/>
      <c r="B115" s="436"/>
      <c r="C115" s="120"/>
    </row>
    <row r="116" spans="1:3" ht="15" customHeight="1" x14ac:dyDescent="0.25">
      <c r="A116" s="438"/>
      <c r="B116" s="436"/>
      <c r="C116" s="120"/>
    </row>
    <row r="117" spans="1:3" ht="15" customHeight="1" x14ac:dyDescent="0.25">
      <c r="A117" s="143"/>
    </row>
    <row r="118" spans="1:3" ht="15" customHeight="1" x14ac:dyDescent="0.25"/>
    <row r="119" spans="1:3" ht="15" customHeight="1" x14ac:dyDescent="0.25"/>
    <row r="120" spans="1:3" ht="15" customHeight="1" x14ac:dyDescent="0.25"/>
    <row r="121" spans="1:3" ht="15" customHeight="1" x14ac:dyDescent="0.25"/>
    <row r="122" spans="1:3" ht="15" customHeight="1" x14ac:dyDescent="0.25"/>
    <row r="123" spans="1:3" ht="15" customHeight="1" x14ac:dyDescent="0.25"/>
    <row r="124" spans="1:3" ht="15" customHeight="1" x14ac:dyDescent="0.25"/>
    <row r="125" spans="1:3" ht="15" customHeight="1" x14ac:dyDescent="0.25"/>
    <row r="126" spans="1:3" ht="15" customHeight="1" x14ac:dyDescent="0.25"/>
    <row r="127" spans="1:3" ht="15" customHeight="1" x14ac:dyDescent="0.25"/>
    <row r="128" spans="1:3" ht="15" customHeight="1" x14ac:dyDescent="0.25"/>
    <row r="129" spans="1:8" ht="15" customHeight="1" x14ac:dyDescent="0.25"/>
    <row r="130" spans="1:8" ht="15" customHeight="1" x14ac:dyDescent="0.25">
      <c r="G130" s="137"/>
    </row>
    <row r="131" spans="1:8" ht="15" customHeight="1" x14ac:dyDescent="0.25">
      <c r="H131" s="137"/>
    </row>
    <row r="132" spans="1:8" ht="15" customHeight="1" x14ac:dyDescent="0.25">
      <c r="H132" s="137"/>
    </row>
    <row r="133" spans="1:8" s="137" customFormat="1" ht="15" customHeight="1" x14ac:dyDescent="0.25">
      <c r="A133" s="112"/>
      <c r="B133" s="112"/>
      <c r="C133" s="409"/>
      <c r="D133" s="409"/>
      <c r="E133" s="409"/>
      <c r="F133" s="115"/>
      <c r="G133" s="112"/>
      <c r="H133" s="112"/>
    </row>
    <row r="134" spans="1:8" s="137" customFormat="1" x14ac:dyDescent="0.25">
      <c r="A134" s="112"/>
      <c r="B134" s="112"/>
      <c r="C134" s="409"/>
      <c r="D134" s="409"/>
      <c r="E134" s="409"/>
      <c r="F134" s="115"/>
      <c r="G134" s="112"/>
      <c r="H134" s="112"/>
    </row>
    <row r="135" spans="1:8" s="137" customFormat="1" x14ac:dyDescent="0.25">
      <c r="A135" s="112"/>
      <c r="B135" s="112"/>
      <c r="C135" s="409"/>
      <c r="D135" s="409"/>
      <c r="E135" s="409"/>
      <c r="F135" s="115"/>
      <c r="G135" s="112"/>
      <c r="H135" s="112"/>
    </row>
  </sheetData>
  <mergeCells count="1">
    <mergeCell ref="A1:F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52" workbookViewId="0">
      <selection activeCell="I109" sqref="I109"/>
    </sheetView>
  </sheetViews>
  <sheetFormatPr defaultColWidth="8.8984375" defaultRowHeight="13.85" x14ac:dyDescent="0.25"/>
  <cols>
    <col min="1" max="1" width="35.09765625" style="112" customWidth="1"/>
    <col min="2" max="2" width="42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44075</v>
      </c>
    </row>
    <row r="3" spans="1:7" ht="15.7" customHeight="1" x14ac:dyDescent="0.25">
      <c r="B3" s="113"/>
    </row>
    <row r="4" spans="1:7" ht="15" customHeight="1" x14ac:dyDescent="0.3">
      <c r="A4" s="453" t="s">
        <v>873</v>
      </c>
      <c r="C4" s="117" t="s">
        <v>201</v>
      </c>
      <c r="D4" s="117" t="s">
        <v>202</v>
      </c>
      <c r="E4" s="117" t="s">
        <v>203</v>
      </c>
      <c r="F4" s="452" t="s">
        <v>435</v>
      </c>
    </row>
    <row r="5" spans="1:7" ht="15" customHeight="1" x14ac:dyDescent="0.25">
      <c r="A5" s="454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54" t="s">
        <v>44</v>
      </c>
      <c r="B6" s="112" t="s">
        <v>2318</v>
      </c>
      <c r="C6" s="120">
        <v>20.64</v>
      </c>
      <c r="D6" s="120">
        <v>4.13</v>
      </c>
      <c r="E6" s="120">
        <v>24.77</v>
      </c>
      <c r="F6" s="115" t="s">
        <v>5</v>
      </c>
    </row>
    <row r="7" spans="1:7" ht="15" customHeight="1" x14ac:dyDescent="0.25">
      <c r="A7" s="454" t="s">
        <v>44</v>
      </c>
      <c r="B7" s="112" t="s">
        <v>2319</v>
      </c>
      <c r="C7" s="120">
        <v>46.09</v>
      </c>
      <c r="D7" s="120">
        <v>9.2200000000000006</v>
      </c>
      <c r="E7" s="120">
        <v>55.31</v>
      </c>
      <c r="F7" s="115" t="s">
        <v>5</v>
      </c>
    </row>
    <row r="8" spans="1:7" ht="15" customHeight="1" x14ac:dyDescent="0.25">
      <c r="A8" s="112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A9" s="112" t="s">
        <v>14</v>
      </c>
      <c r="B9" s="112" t="s">
        <v>1455</v>
      </c>
      <c r="C9" s="120">
        <v>143.46</v>
      </c>
      <c r="D9" s="120">
        <v>26.71</v>
      </c>
      <c r="E9" s="120">
        <v>170.17</v>
      </c>
      <c r="F9" s="115">
        <v>109230</v>
      </c>
    </row>
    <row r="10" spans="1:7" ht="15" customHeight="1" x14ac:dyDescent="0.25">
      <c r="C10" s="410">
        <f>SUM(C5:C9)</f>
        <v>852.19</v>
      </c>
      <c r="D10" s="410">
        <f>SUM(D5:D9)</f>
        <v>43.660000000000004</v>
      </c>
      <c r="E10" s="410">
        <f>SUM(E5:E9)</f>
        <v>895.84999999999991</v>
      </c>
      <c r="G10" s="112" t="s">
        <v>10</v>
      </c>
    </row>
    <row r="11" spans="1:7" ht="15" customHeight="1" x14ac:dyDescent="0.25">
      <c r="C11" s="456"/>
      <c r="D11" s="456"/>
      <c r="E11" s="456"/>
    </row>
    <row r="12" spans="1:7" ht="15" customHeight="1" x14ac:dyDescent="0.3">
      <c r="A12" s="453" t="s">
        <v>874</v>
      </c>
      <c r="C12" s="412"/>
      <c r="D12" s="412"/>
      <c r="E12" s="412"/>
    </row>
    <row r="13" spans="1:7" ht="15" customHeight="1" x14ac:dyDescent="0.25">
      <c r="A13" s="454" t="s">
        <v>12</v>
      </c>
      <c r="B13" s="112" t="s">
        <v>13</v>
      </c>
      <c r="C13" s="120">
        <v>7.57</v>
      </c>
      <c r="D13" s="120"/>
      <c r="E13" s="120">
        <v>7.57</v>
      </c>
      <c r="F13" s="115" t="s">
        <v>5</v>
      </c>
    </row>
    <row r="14" spans="1:7" ht="15" customHeight="1" x14ac:dyDescent="0.25">
      <c r="A14" s="454" t="s">
        <v>1696</v>
      </c>
      <c r="B14" s="112" t="s">
        <v>2320</v>
      </c>
      <c r="C14" s="120">
        <v>547.5</v>
      </c>
      <c r="D14" s="120">
        <v>109.5</v>
      </c>
      <c r="E14" s="120">
        <v>657</v>
      </c>
      <c r="F14" s="115" t="s">
        <v>2321</v>
      </c>
    </row>
    <row r="15" spans="1:7" ht="15" customHeight="1" x14ac:dyDescent="0.25">
      <c r="A15" s="454" t="s">
        <v>18</v>
      </c>
      <c r="B15" s="112" t="s">
        <v>2017</v>
      </c>
      <c r="C15" s="120">
        <v>36.75</v>
      </c>
      <c r="D15" s="120">
        <v>7.35</v>
      </c>
      <c r="E15" s="120">
        <v>44.1</v>
      </c>
      <c r="F15" s="115" t="s">
        <v>5</v>
      </c>
    </row>
    <row r="16" spans="1:7" ht="15" customHeight="1" x14ac:dyDescent="0.25">
      <c r="A16" s="112" t="s">
        <v>18</v>
      </c>
      <c r="B16" s="112" t="s">
        <v>2018</v>
      </c>
      <c r="C16" s="120">
        <v>15.25</v>
      </c>
      <c r="D16" s="120">
        <v>3.05</v>
      </c>
      <c r="E16" s="120">
        <v>18.3</v>
      </c>
      <c r="F16" s="124" t="s">
        <v>5</v>
      </c>
    </row>
    <row r="17" spans="1:6" ht="15" customHeight="1" x14ac:dyDescent="0.25">
      <c r="A17" s="112" t="s">
        <v>8</v>
      </c>
      <c r="B17" s="112" t="s">
        <v>2021</v>
      </c>
      <c r="C17" s="120">
        <v>69.83</v>
      </c>
      <c r="D17" s="120">
        <v>13.97</v>
      </c>
      <c r="E17" s="120">
        <v>83.8</v>
      </c>
      <c r="F17" s="124" t="s">
        <v>5</v>
      </c>
    </row>
    <row r="18" spans="1:6" ht="15" customHeight="1" x14ac:dyDescent="0.25">
      <c r="A18" s="112" t="s">
        <v>2282</v>
      </c>
      <c r="B18" s="112" t="s">
        <v>964</v>
      </c>
      <c r="C18" s="122">
        <v>22.44</v>
      </c>
      <c r="D18" s="122">
        <v>4.49</v>
      </c>
      <c r="E18" s="122">
        <v>26.93</v>
      </c>
      <c r="F18" s="112">
        <v>109231</v>
      </c>
    </row>
    <row r="19" spans="1:6" ht="15" customHeight="1" x14ac:dyDescent="0.25">
      <c r="A19" s="112" t="s">
        <v>14</v>
      </c>
      <c r="B19" s="112" t="s">
        <v>2277</v>
      </c>
      <c r="C19" s="122">
        <v>38.32</v>
      </c>
      <c r="D19" s="122">
        <v>3.38</v>
      </c>
      <c r="E19" s="122">
        <v>41.7</v>
      </c>
      <c r="F19" s="112">
        <v>109230</v>
      </c>
    </row>
    <row r="20" spans="1:6" ht="15" customHeight="1" x14ac:dyDescent="0.25">
      <c r="A20" s="112" t="s">
        <v>130</v>
      </c>
      <c r="B20" s="112" t="s">
        <v>2322</v>
      </c>
      <c r="C20" s="120">
        <v>59.65</v>
      </c>
      <c r="D20" s="120">
        <v>11.93</v>
      </c>
      <c r="E20" s="120">
        <v>71.58</v>
      </c>
      <c r="F20" s="115">
        <v>109146</v>
      </c>
    </row>
    <row r="21" spans="1:6" ht="15" customHeight="1" x14ac:dyDescent="0.25">
      <c r="A21" s="112" t="s">
        <v>130</v>
      </c>
      <c r="B21" s="112" t="s">
        <v>2323</v>
      </c>
      <c r="C21" s="122">
        <v>10.37</v>
      </c>
      <c r="D21" s="122">
        <v>2.0699999999999998</v>
      </c>
      <c r="E21" s="122">
        <v>12.44</v>
      </c>
      <c r="F21" s="112">
        <v>109147</v>
      </c>
    </row>
    <row r="22" spans="1:6" ht="15" customHeight="1" x14ac:dyDescent="0.25">
      <c r="A22" s="112" t="s">
        <v>130</v>
      </c>
      <c r="B22" s="112" t="s">
        <v>2324</v>
      </c>
      <c r="C22" s="122">
        <v>16.87</v>
      </c>
      <c r="D22" s="122">
        <v>3.37</v>
      </c>
      <c r="E22" s="122">
        <v>20.239999999999998</v>
      </c>
      <c r="F22" s="112">
        <v>109153</v>
      </c>
    </row>
    <row r="23" spans="1:6" ht="15" customHeight="1" x14ac:dyDescent="0.25">
      <c r="C23" s="410">
        <f>SUM(C13:C22)</f>
        <v>824.55000000000018</v>
      </c>
      <c r="D23" s="410">
        <f>SUM(D13:D22)</f>
        <v>159.11000000000001</v>
      </c>
      <c r="E23" s="410">
        <f>SUM(E13:E22)</f>
        <v>983.66000000000008</v>
      </c>
    </row>
    <row r="24" spans="1:6" ht="15" customHeight="1" x14ac:dyDescent="0.25">
      <c r="C24" s="456"/>
      <c r="D24" s="456"/>
      <c r="E24" s="456"/>
    </row>
    <row r="25" spans="1:6" ht="15" customHeight="1" x14ac:dyDescent="0.3">
      <c r="A25" s="453" t="s">
        <v>876</v>
      </c>
      <c r="C25" s="412"/>
      <c r="D25" s="412"/>
      <c r="E25" s="412"/>
    </row>
    <row r="26" spans="1:6" ht="15" customHeight="1" x14ac:dyDescent="0.25">
      <c r="A26" s="454" t="s">
        <v>206</v>
      </c>
      <c r="B26" s="112" t="s">
        <v>4</v>
      </c>
      <c r="C26" s="412">
        <v>474</v>
      </c>
      <c r="D26" s="412"/>
      <c r="E26" s="412">
        <v>474</v>
      </c>
      <c r="F26" s="115" t="s">
        <v>5</v>
      </c>
    </row>
    <row r="27" spans="1:6" ht="15" customHeight="1" x14ac:dyDescent="0.25">
      <c r="A27" s="454" t="s">
        <v>111</v>
      </c>
      <c r="B27" s="112" t="s">
        <v>2325</v>
      </c>
      <c r="C27" s="412">
        <v>1875</v>
      </c>
      <c r="D27" s="412"/>
      <c r="E27" s="412">
        <v>1875</v>
      </c>
      <c r="F27" s="115" t="s">
        <v>113</v>
      </c>
    </row>
    <row r="28" spans="1:6" ht="15" customHeight="1" x14ac:dyDescent="0.25">
      <c r="A28" s="454" t="s">
        <v>37</v>
      </c>
      <c r="B28" s="112" t="s">
        <v>2326</v>
      </c>
      <c r="C28" s="412">
        <v>38.56</v>
      </c>
      <c r="D28" s="412">
        <v>1.93</v>
      </c>
      <c r="E28" s="412">
        <v>40.49</v>
      </c>
      <c r="F28" s="115">
        <v>109232</v>
      </c>
    </row>
    <row r="29" spans="1:6" ht="15" customHeight="1" x14ac:dyDescent="0.25">
      <c r="A29" s="454" t="s">
        <v>44</v>
      </c>
      <c r="B29" s="112" t="s">
        <v>2327</v>
      </c>
      <c r="C29" s="120">
        <v>85.69</v>
      </c>
      <c r="D29" s="120">
        <v>17.14</v>
      </c>
      <c r="E29" s="120">
        <v>102.83</v>
      </c>
      <c r="F29" s="115" t="s">
        <v>5</v>
      </c>
    </row>
    <row r="30" spans="1:6" ht="15" customHeight="1" x14ac:dyDescent="0.25">
      <c r="A30" s="454" t="s">
        <v>30</v>
      </c>
      <c r="B30" s="112" t="s">
        <v>2328</v>
      </c>
      <c r="C30" s="120">
        <v>12.5</v>
      </c>
      <c r="D30" s="120">
        <v>2.5</v>
      </c>
      <c r="E30" s="120">
        <v>15</v>
      </c>
      <c r="F30" s="115" t="s">
        <v>5</v>
      </c>
    </row>
    <row r="31" spans="1:6" ht="15" customHeight="1" x14ac:dyDescent="0.25">
      <c r="A31" s="454" t="s">
        <v>2329</v>
      </c>
      <c r="B31" s="112" t="s">
        <v>2330</v>
      </c>
      <c r="C31" s="412">
        <v>2736</v>
      </c>
      <c r="D31" s="412">
        <v>547.20000000000005</v>
      </c>
      <c r="E31" s="412">
        <v>3283.2</v>
      </c>
      <c r="F31" s="115">
        <v>109233</v>
      </c>
    </row>
    <row r="32" spans="1:6" ht="15" customHeight="1" x14ac:dyDescent="0.25">
      <c r="A32" s="454" t="s">
        <v>2329</v>
      </c>
      <c r="B32" s="112" t="s">
        <v>2330</v>
      </c>
      <c r="C32" s="412">
        <v>6250</v>
      </c>
      <c r="D32" s="412">
        <v>1250</v>
      </c>
      <c r="E32" s="412">
        <v>7500</v>
      </c>
      <c r="F32" s="115">
        <v>109234</v>
      </c>
    </row>
    <row r="33" spans="1:6" ht="15" customHeight="1" x14ac:dyDescent="0.25">
      <c r="A33" s="112" t="s">
        <v>1809</v>
      </c>
      <c r="B33" s="112" t="s">
        <v>2331</v>
      </c>
      <c r="C33" s="412">
        <v>82.39</v>
      </c>
      <c r="D33" s="412">
        <v>16.48</v>
      </c>
      <c r="E33" s="412">
        <v>98.87</v>
      </c>
      <c r="F33" s="124" t="s">
        <v>1963</v>
      </c>
    </row>
    <row r="34" spans="1:6" ht="15" customHeight="1" x14ac:dyDescent="0.25">
      <c r="A34" s="112" t="s">
        <v>14</v>
      </c>
      <c r="B34" s="112" t="s">
        <v>2332</v>
      </c>
      <c r="C34" s="412">
        <v>18.79</v>
      </c>
      <c r="D34" s="412">
        <v>2.38</v>
      </c>
      <c r="E34" s="412">
        <v>21.17</v>
      </c>
      <c r="F34" s="112">
        <v>109230</v>
      </c>
    </row>
    <row r="35" spans="1:6" s="127" customFormat="1" ht="15" customHeight="1" x14ac:dyDescent="0.3">
      <c r="B35" s="128"/>
      <c r="C35" s="410">
        <f>SUM(C26:C34)</f>
        <v>11572.93</v>
      </c>
      <c r="D35" s="410">
        <f>SUM(D26:D34)</f>
        <v>1837.63</v>
      </c>
      <c r="E35" s="410">
        <f>SUM(E26:E34)</f>
        <v>13410.560000000001</v>
      </c>
      <c r="F35" s="126"/>
    </row>
    <row r="36" spans="1:6" s="127" customFormat="1" ht="15" customHeight="1" x14ac:dyDescent="0.3">
      <c r="B36" s="128"/>
      <c r="C36" s="456"/>
      <c r="D36" s="456"/>
      <c r="E36" s="456"/>
      <c r="F36" s="126"/>
    </row>
    <row r="37" spans="1:6" ht="15" customHeight="1" x14ac:dyDescent="0.3">
      <c r="A37" s="453" t="s">
        <v>887</v>
      </c>
      <c r="C37" s="412"/>
      <c r="D37" s="412"/>
      <c r="E37" s="412"/>
    </row>
    <row r="38" spans="1:6" ht="15" customHeight="1" x14ac:dyDescent="0.25">
      <c r="A38" s="454" t="s">
        <v>3</v>
      </c>
      <c r="B38" s="112" t="s">
        <v>4</v>
      </c>
      <c r="C38" s="412">
        <v>195</v>
      </c>
      <c r="D38" s="412"/>
      <c r="E38" s="412">
        <v>195</v>
      </c>
      <c r="F38" s="115" t="s">
        <v>5</v>
      </c>
    </row>
    <row r="39" spans="1:6" ht="15" customHeight="1" x14ac:dyDescent="0.25">
      <c r="A39" s="454" t="s">
        <v>2333</v>
      </c>
      <c r="B39" s="112" t="s">
        <v>2334</v>
      </c>
      <c r="C39" s="412">
        <v>55</v>
      </c>
      <c r="D39" s="412">
        <v>11</v>
      </c>
      <c r="E39" s="412">
        <v>66</v>
      </c>
      <c r="F39" s="115" t="s">
        <v>2335</v>
      </c>
    </row>
    <row r="40" spans="1:6" ht="15" customHeight="1" x14ac:dyDescent="0.25">
      <c r="A40" s="454" t="s">
        <v>44</v>
      </c>
      <c r="B40" s="454" t="s">
        <v>2327</v>
      </c>
      <c r="C40" s="120">
        <v>103.06</v>
      </c>
      <c r="D40" s="120">
        <v>20.61</v>
      </c>
      <c r="E40" s="120">
        <v>123.67</v>
      </c>
      <c r="F40" s="133" t="s">
        <v>5</v>
      </c>
    </row>
    <row r="41" spans="1:6" ht="15" customHeight="1" x14ac:dyDescent="0.25">
      <c r="A41" s="454" t="s">
        <v>37</v>
      </c>
      <c r="B41" s="112" t="s">
        <v>2326</v>
      </c>
      <c r="C41" s="120">
        <v>33.17</v>
      </c>
      <c r="D41" s="120">
        <v>1.66</v>
      </c>
      <c r="E41" s="120">
        <v>34.83</v>
      </c>
      <c r="F41" s="133">
        <v>109235</v>
      </c>
    </row>
    <row r="42" spans="1:6" ht="15" customHeight="1" x14ac:dyDescent="0.25">
      <c r="A42" s="454" t="s">
        <v>253</v>
      </c>
      <c r="B42" s="112" t="s">
        <v>2336</v>
      </c>
      <c r="C42" s="412">
        <v>35</v>
      </c>
      <c r="D42" s="412">
        <v>7</v>
      </c>
      <c r="E42" s="412">
        <v>42</v>
      </c>
      <c r="F42" s="115">
        <v>109152</v>
      </c>
    </row>
    <row r="43" spans="1:6" ht="15" customHeight="1" x14ac:dyDescent="0.25">
      <c r="A43" s="129"/>
      <c r="B43" s="127"/>
      <c r="C43" s="410">
        <f>SUM(C38:C42)</f>
        <v>421.23</v>
      </c>
      <c r="D43" s="410">
        <f>SUM(D38:D42)</f>
        <v>40.269999999999996</v>
      </c>
      <c r="E43" s="410">
        <f>SUM(E38:E42)</f>
        <v>461.5</v>
      </c>
    </row>
    <row r="44" spans="1:6" ht="15" customHeight="1" x14ac:dyDescent="0.25">
      <c r="A44" s="129"/>
      <c r="B44" s="127"/>
      <c r="C44" s="456"/>
      <c r="D44" s="456"/>
      <c r="E44" s="456"/>
    </row>
    <row r="45" spans="1:6" ht="15" customHeight="1" x14ac:dyDescent="0.3">
      <c r="A45" s="453" t="s">
        <v>1175</v>
      </c>
      <c r="C45" s="456"/>
      <c r="D45" s="456"/>
      <c r="E45" s="456"/>
    </row>
    <row r="46" spans="1:6" ht="15" customHeight="1" x14ac:dyDescent="0.25">
      <c r="A46" s="454" t="s">
        <v>1952</v>
      </c>
      <c r="B46" s="112" t="s">
        <v>2337</v>
      </c>
      <c r="C46" s="456">
        <v>8</v>
      </c>
      <c r="D46" s="456"/>
      <c r="E46" s="456">
        <v>8</v>
      </c>
      <c r="F46" s="115" t="s">
        <v>5</v>
      </c>
    </row>
    <row r="47" spans="1:6" ht="15" customHeight="1" x14ac:dyDescent="0.25">
      <c r="A47" s="457" t="s">
        <v>2338</v>
      </c>
      <c r="B47" s="458" t="s">
        <v>2339</v>
      </c>
      <c r="C47" s="459">
        <v>850</v>
      </c>
      <c r="D47" s="459">
        <v>170</v>
      </c>
      <c r="E47" s="459">
        <v>1020</v>
      </c>
      <c r="F47" s="460">
        <v>109236</v>
      </c>
    </row>
    <row r="48" spans="1:6" ht="15" customHeight="1" x14ac:dyDescent="0.25">
      <c r="C48" s="410">
        <f>SUM(C46:C47)</f>
        <v>858</v>
      </c>
      <c r="D48" s="410">
        <f>SUM(D46:D47)</f>
        <v>170</v>
      </c>
      <c r="E48" s="410">
        <f>SUM(E46:E47)</f>
        <v>1028</v>
      </c>
    </row>
    <row r="49" spans="1:6" ht="15" customHeight="1" x14ac:dyDescent="0.25"/>
    <row r="50" spans="1:6" ht="15" customHeight="1" x14ac:dyDescent="0.3">
      <c r="A50" s="453" t="s">
        <v>1183</v>
      </c>
      <c r="B50" s="454"/>
      <c r="C50" s="412"/>
      <c r="D50" s="412"/>
      <c r="E50" s="412"/>
    </row>
    <row r="51" spans="1:6" ht="15" customHeight="1" x14ac:dyDescent="0.25">
      <c r="A51" s="454" t="s">
        <v>206</v>
      </c>
      <c r="B51" s="454" t="s">
        <v>4</v>
      </c>
      <c r="C51" s="412">
        <v>561</v>
      </c>
      <c r="D51" s="412"/>
      <c r="E51" s="412">
        <v>561</v>
      </c>
      <c r="F51" s="115" t="s">
        <v>5</v>
      </c>
    </row>
    <row r="52" spans="1:6" ht="15" customHeight="1" x14ac:dyDescent="0.25">
      <c r="A52" s="454" t="s">
        <v>44</v>
      </c>
      <c r="B52" s="454" t="s">
        <v>2340</v>
      </c>
      <c r="C52" s="412">
        <v>20.64</v>
      </c>
      <c r="D52" s="412">
        <v>4.13</v>
      </c>
      <c r="E52" s="412">
        <v>24.77</v>
      </c>
      <c r="F52" s="115" t="s">
        <v>5</v>
      </c>
    </row>
    <row r="53" spans="1:6" ht="15" customHeight="1" x14ac:dyDescent="0.25">
      <c r="A53" s="454" t="s">
        <v>44</v>
      </c>
      <c r="B53" s="454" t="s">
        <v>2319</v>
      </c>
      <c r="C53" s="412">
        <v>46.1</v>
      </c>
      <c r="D53" s="412">
        <v>9.2200000000000006</v>
      </c>
      <c r="E53" s="412">
        <v>55.32</v>
      </c>
      <c r="F53" s="115" t="s">
        <v>5</v>
      </c>
    </row>
    <row r="54" spans="1:6" ht="15" customHeight="1" x14ac:dyDescent="0.25">
      <c r="A54" s="454" t="s">
        <v>2198</v>
      </c>
      <c r="B54" s="454" t="s">
        <v>2341</v>
      </c>
      <c r="C54" s="412">
        <v>410</v>
      </c>
      <c r="D54" s="412">
        <v>82</v>
      </c>
      <c r="E54" s="412">
        <v>492</v>
      </c>
      <c r="F54" s="115">
        <v>109237</v>
      </c>
    </row>
    <row r="55" spans="1:6" ht="15" customHeight="1" x14ac:dyDescent="0.25">
      <c r="C55" s="410">
        <f>SUM(C51:C54)</f>
        <v>1037.74</v>
      </c>
      <c r="D55" s="410">
        <f>SUM(D51:D54)</f>
        <v>95.35</v>
      </c>
      <c r="E55" s="410">
        <f>SUM(E51:E54)</f>
        <v>1133.0900000000001</v>
      </c>
    </row>
    <row r="56" spans="1:6" ht="15" customHeight="1" x14ac:dyDescent="0.25">
      <c r="C56" s="456"/>
      <c r="D56" s="456"/>
      <c r="E56" s="456"/>
    </row>
    <row r="57" spans="1:6" ht="15" customHeight="1" x14ac:dyDescent="0.3">
      <c r="A57" s="453" t="s">
        <v>888</v>
      </c>
      <c r="C57" s="412"/>
      <c r="D57" s="412"/>
      <c r="E57" s="412"/>
    </row>
    <row r="58" spans="1:6" ht="15" customHeight="1" x14ac:dyDescent="0.25">
      <c r="A58" s="454" t="s">
        <v>3</v>
      </c>
      <c r="B58" s="112" t="s">
        <v>4</v>
      </c>
      <c r="C58" s="412">
        <v>304</v>
      </c>
      <c r="D58" s="412"/>
      <c r="E58" s="412">
        <v>304</v>
      </c>
      <c r="F58" s="115" t="s">
        <v>5</v>
      </c>
    </row>
    <row r="59" spans="1:6" ht="15" customHeight="1" x14ac:dyDescent="0.25">
      <c r="A59" s="454" t="s">
        <v>3</v>
      </c>
      <c r="B59" s="112" t="s">
        <v>4</v>
      </c>
      <c r="C59" s="412">
        <v>200</v>
      </c>
      <c r="D59" s="412"/>
      <c r="E59" s="412">
        <v>200</v>
      </c>
      <c r="F59" s="115" t="s">
        <v>5</v>
      </c>
    </row>
    <row r="60" spans="1:6" ht="15" customHeight="1" x14ac:dyDescent="0.25">
      <c r="A60" s="454" t="s">
        <v>3</v>
      </c>
      <c r="B60" s="112" t="s">
        <v>4</v>
      </c>
      <c r="C60" s="412">
        <v>125</v>
      </c>
      <c r="D60" s="412"/>
      <c r="E60" s="412">
        <v>125</v>
      </c>
      <c r="F60" s="115" t="s">
        <v>5</v>
      </c>
    </row>
    <row r="61" spans="1:6" ht="15" customHeight="1" x14ac:dyDescent="0.25">
      <c r="A61" s="454" t="s">
        <v>2342</v>
      </c>
      <c r="B61" s="112" t="s">
        <v>2343</v>
      </c>
      <c r="C61" s="412">
        <v>95</v>
      </c>
      <c r="D61" s="412">
        <v>19</v>
      </c>
      <c r="E61" s="412">
        <v>114</v>
      </c>
      <c r="F61" s="115">
        <v>109238</v>
      </c>
    </row>
    <row r="62" spans="1:6" ht="15" customHeight="1" x14ac:dyDescent="0.25">
      <c r="A62" s="454" t="s">
        <v>8</v>
      </c>
      <c r="B62" s="112" t="s">
        <v>1387</v>
      </c>
      <c r="C62" s="412">
        <v>30.49</v>
      </c>
      <c r="D62" s="412">
        <v>6.1</v>
      </c>
      <c r="E62" s="412">
        <v>36.590000000000003</v>
      </c>
      <c r="F62" s="115" t="s">
        <v>5</v>
      </c>
    </row>
    <row r="63" spans="1:6" ht="15" customHeight="1" x14ac:dyDescent="0.25">
      <c r="A63" s="112" t="s">
        <v>1845</v>
      </c>
      <c r="B63" s="253" t="s">
        <v>2318</v>
      </c>
      <c r="C63" s="412">
        <v>476.22</v>
      </c>
      <c r="D63" s="412">
        <v>95.24</v>
      </c>
      <c r="E63" s="412">
        <v>571.46</v>
      </c>
      <c r="F63" s="115" t="s">
        <v>5</v>
      </c>
    </row>
    <row r="64" spans="1:6" ht="15" customHeight="1" x14ac:dyDescent="0.25">
      <c r="A64" s="129"/>
      <c r="B64" s="127"/>
      <c r="C64" s="410">
        <f>SUM(C58:C63)</f>
        <v>1230.71</v>
      </c>
      <c r="D64" s="410">
        <f>SUM(D58:D63)</f>
        <v>120.34</v>
      </c>
      <c r="E64" s="410">
        <f>SUM(E58:E63)</f>
        <v>1351.0500000000002</v>
      </c>
    </row>
    <row r="65" spans="1:6" ht="15" customHeight="1" x14ac:dyDescent="0.25">
      <c r="A65" s="129"/>
      <c r="B65" s="127"/>
      <c r="C65" s="456"/>
      <c r="D65" s="456"/>
      <c r="E65" s="456"/>
    </row>
    <row r="66" spans="1:6" ht="15" customHeight="1" x14ac:dyDescent="0.3">
      <c r="A66" s="134" t="s">
        <v>890</v>
      </c>
      <c r="B66" s="127"/>
      <c r="C66" s="456"/>
      <c r="D66" s="456"/>
      <c r="E66" s="456"/>
    </row>
    <row r="67" spans="1:6" ht="15" customHeight="1" x14ac:dyDescent="0.25">
      <c r="A67" s="429" t="s">
        <v>472</v>
      </c>
      <c r="B67" s="250" t="s">
        <v>2315</v>
      </c>
      <c r="C67" s="456">
        <v>313.33</v>
      </c>
      <c r="D67" s="456">
        <v>62.67</v>
      </c>
      <c r="E67" s="456">
        <v>376</v>
      </c>
      <c r="F67" s="115">
        <v>109239</v>
      </c>
    </row>
    <row r="68" spans="1:6" ht="15" customHeight="1" x14ac:dyDescent="0.25">
      <c r="A68" s="129"/>
      <c r="B68" s="127"/>
      <c r="C68" s="410">
        <f>SUM(C67:C67)</f>
        <v>313.33</v>
      </c>
      <c r="D68" s="410">
        <f>SUM(D67:D67)</f>
        <v>62.67</v>
      </c>
      <c r="E68" s="410">
        <f>SUM(E67:E67)</f>
        <v>376</v>
      </c>
    </row>
    <row r="69" spans="1:6" ht="15" customHeight="1" x14ac:dyDescent="0.25">
      <c r="A69" s="129"/>
      <c r="B69" s="127"/>
      <c r="C69" s="456"/>
      <c r="D69" s="456"/>
      <c r="E69" s="456"/>
    </row>
    <row r="70" spans="1:6" ht="15" customHeight="1" x14ac:dyDescent="0.35">
      <c r="A70" s="455" t="s">
        <v>2050</v>
      </c>
      <c r="B70" s="284"/>
      <c r="C70" s="395"/>
      <c r="D70" s="395"/>
      <c r="E70" s="395"/>
      <c r="F70" s="266"/>
    </row>
    <row r="71" spans="1:6" ht="15" customHeight="1" x14ac:dyDescent="0.25">
      <c r="A71" s="112" t="s">
        <v>2344</v>
      </c>
      <c r="B71" s="454" t="s">
        <v>2052</v>
      </c>
      <c r="C71" s="122">
        <v>14047.5</v>
      </c>
      <c r="D71" s="122">
        <v>2809.5</v>
      </c>
      <c r="E71" s="122">
        <v>16857</v>
      </c>
      <c r="F71" s="115">
        <v>109240</v>
      </c>
    </row>
    <row r="72" spans="1:6" ht="15" customHeight="1" x14ac:dyDescent="0.35">
      <c r="A72" s="455"/>
      <c r="B72" s="284"/>
      <c r="C72" s="410">
        <f>SUM(C71:C71)</f>
        <v>14047.5</v>
      </c>
      <c r="D72" s="410">
        <f>SUM(D71:D71)</f>
        <v>2809.5</v>
      </c>
      <c r="E72" s="410">
        <f>SUM(E71:E71)</f>
        <v>16857</v>
      </c>
      <c r="F72" s="266"/>
    </row>
    <row r="73" spans="1:6" ht="15" customHeight="1" x14ac:dyDescent="0.35">
      <c r="A73" s="455"/>
      <c r="B73" s="284"/>
      <c r="C73" s="456"/>
      <c r="D73" s="456"/>
      <c r="E73" s="456"/>
      <c r="F73" s="266"/>
    </row>
    <row r="74" spans="1:6" ht="15" customHeight="1" x14ac:dyDescent="0.35">
      <c r="A74" s="455" t="s">
        <v>1907</v>
      </c>
      <c r="B74" s="284"/>
      <c r="C74" s="395"/>
      <c r="D74" s="395"/>
      <c r="E74" s="395"/>
      <c r="F74" s="266"/>
    </row>
    <row r="75" spans="1:6" ht="15" customHeight="1" x14ac:dyDescent="0.35">
      <c r="B75" s="454"/>
      <c r="C75" s="412"/>
      <c r="D75" s="412"/>
      <c r="E75" s="412"/>
      <c r="F75" s="266"/>
    </row>
    <row r="76" spans="1:6" ht="15" customHeight="1" x14ac:dyDescent="0.35">
      <c r="A76" s="455"/>
      <c r="B76" s="284"/>
      <c r="C76" s="410">
        <f>SUM(C75:C75)</f>
        <v>0</v>
      </c>
      <c r="D76" s="410">
        <f>SUM(D75:D75)</f>
        <v>0</v>
      </c>
      <c r="E76" s="410">
        <f>SUM(E75:E75)</f>
        <v>0</v>
      </c>
    </row>
    <row r="77" spans="1:6" ht="15" customHeight="1" x14ac:dyDescent="0.35">
      <c r="A77" s="455"/>
      <c r="B77" s="284"/>
      <c r="C77" s="456"/>
      <c r="D77" s="456"/>
      <c r="E77" s="456"/>
    </row>
    <row r="78" spans="1:6" ht="15" customHeight="1" x14ac:dyDescent="0.3">
      <c r="A78" s="453" t="s">
        <v>1709</v>
      </c>
      <c r="C78" s="130"/>
      <c r="D78" s="130"/>
      <c r="E78" s="130"/>
    </row>
    <row r="79" spans="1:6" ht="15" customHeight="1" x14ac:dyDescent="0.25">
      <c r="C79" s="122"/>
      <c r="D79" s="122"/>
      <c r="E79" s="122"/>
      <c r="F79" s="124"/>
    </row>
    <row r="80" spans="1:6" ht="15" customHeight="1" x14ac:dyDescent="0.25">
      <c r="A80" s="454"/>
      <c r="C80" s="410">
        <f>SUM(C79:C79)</f>
        <v>0</v>
      </c>
      <c r="D80" s="410">
        <f>SUM(D79:D79)</f>
        <v>0</v>
      </c>
      <c r="E80" s="410">
        <f>SUM(E79:E79)</f>
        <v>0</v>
      </c>
    </row>
    <row r="81" spans="1:8" ht="15" customHeight="1" x14ac:dyDescent="0.3">
      <c r="A81" s="453"/>
      <c r="B81" s="128"/>
      <c r="C81" s="456"/>
      <c r="D81" s="456"/>
      <c r="E81" s="456"/>
    </row>
    <row r="82" spans="1:8" ht="15" customHeight="1" x14ac:dyDescent="0.3">
      <c r="A82" s="135" t="s">
        <v>1199</v>
      </c>
      <c r="B82" s="135"/>
      <c r="C82" s="412"/>
      <c r="D82" s="412"/>
      <c r="E82" s="412"/>
    </row>
    <row r="83" spans="1:8" ht="15" customHeight="1" x14ac:dyDescent="0.25">
      <c r="A83" s="112" t="s">
        <v>8</v>
      </c>
      <c r="B83" s="253" t="s">
        <v>1387</v>
      </c>
      <c r="C83" s="412">
        <v>25.97</v>
      </c>
      <c r="D83" s="412">
        <v>5.19</v>
      </c>
      <c r="E83" s="412">
        <v>31.16</v>
      </c>
      <c r="F83" s="126" t="s">
        <v>5</v>
      </c>
      <c r="H83" s="249"/>
    </row>
    <row r="84" spans="1:8" ht="15" customHeight="1" x14ac:dyDescent="0.25">
      <c r="C84" s="410">
        <f>SUM(C83:C83)</f>
        <v>25.97</v>
      </c>
      <c r="D84" s="410">
        <f>SUM(D83:D83)</f>
        <v>5.19</v>
      </c>
      <c r="E84" s="410">
        <f>SUM(E83:E83)</f>
        <v>31.16</v>
      </c>
      <c r="H84" s="249"/>
    </row>
    <row r="85" spans="1:8" ht="15" customHeight="1" x14ac:dyDescent="0.25">
      <c r="C85" s="456"/>
      <c r="D85" s="456"/>
      <c r="E85" s="456"/>
      <c r="H85" s="249"/>
    </row>
    <row r="86" spans="1:8" ht="15" customHeight="1" x14ac:dyDescent="0.3">
      <c r="A86" s="453" t="s">
        <v>894</v>
      </c>
      <c r="C86" s="112"/>
      <c r="D86" s="112"/>
      <c r="E86" s="112"/>
      <c r="F86" s="112"/>
    </row>
    <row r="87" spans="1:8" ht="15" customHeight="1" x14ac:dyDescent="0.25">
      <c r="A87" s="137" t="s">
        <v>90</v>
      </c>
      <c r="B87" s="138" t="s">
        <v>141</v>
      </c>
      <c r="C87" s="122">
        <v>11482.37</v>
      </c>
      <c r="D87" s="450"/>
      <c r="E87" s="122">
        <v>11482.37</v>
      </c>
      <c r="F87" s="124" t="s">
        <v>92</v>
      </c>
    </row>
    <row r="88" spans="1:8" ht="15" customHeight="1" x14ac:dyDescent="0.25">
      <c r="A88" s="137" t="s">
        <v>90</v>
      </c>
      <c r="B88" s="138" t="s">
        <v>2345</v>
      </c>
      <c r="C88" s="122">
        <v>1984.7</v>
      </c>
      <c r="D88" s="450"/>
      <c r="E88" s="122">
        <v>1984.7</v>
      </c>
      <c r="F88" s="124">
        <v>109145</v>
      </c>
    </row>
    <row r="89" spans="1:8" ht="15" customHeight="1" x14ac:dyDescent="0.25">
      <c r="A89" s="137" t="s">
        <v>93</v>
      </c>
      <c r="B89" s="138" t="s">
        <v>142</v>
      </c>
      <c r="C89" s="122">
        <v>3546.72</v>
      </c>
      <c r="D89" s="450"/>
      <c r="E89" s="122">
        <v>3546.72</v>
      </c>
      <c r="F89" s="124">
        <v>109151</v>
      </c>
    </row>
    <row r="90" spans="1:8" ht="15" customHeight="1" x14ac:dyDescent="0.25">
      <c r="A90" s="137" t="s">
        <v>95</v>
      </c>
      <c r="B90" s="138" t="s">
        <v>2346</v>
      </c>
      <c r="C90" s="122">
        <v>3485.56</v>
      </c>
      <c r="D90" s="450"/>
      <c r="E90" s="122">
        <v>3485.56</v>
      </c>
      <c r="F90" s="124">
        <v>109150</v>
      </c>
    </row>
    <row r="91" spans="1:8" ht="15" customHeight="1" x14ac:dyDescent="0.25">
      <c r="A91" s="137" t="s">
        <v>90</v>
      </c>
      <c r="B91" s="138" t="s">
        <v>2345</v>
      </c>
      <c r="C91" s="122">
        <v>80</v>
      </c>
      <c r="D91" s="450"/>
      <c r="E91" s="122">
        <v>80</v>
      </c>
      <c r="F91" s="124">
        <v>109149</v>
      </c>
    </row>
    <row r="92" spans="1:8" ht="15" customHeight="1" x14ac:dyDescent="0.25">
      <c r="C92" s="410">
        <f>SUM(C87:C91)</f>
        <v>20579.350000000002</v>
      </c>
      <c r="D92" s="410">
        <f>SUM(D87:D91)</f>
        <v>0</v>
      </c>
      <c r="E92" s="410">
        <f>SUM(E87:E91)</f>
        <v>20579.350000000002</v>
      </c>
      <c r="F92" s="112"/>
    </row>
    <row r="93" spans="1:8" ht="15" customHeight="1" x14ac:dyDescent="0.25">
      <c r="C93" s="112"/>
      <c r="D93" s="112"/>
      <c r="E93" s="112"/>
      <c r="F93" s="112"/>
    </row>
    <row r="94" spans="1:8" ht="15" customHeight="1" x14ac:dyDescent="0.25">
      <c r="B94" s="141" t="s">
        <v>75</v>
      </c>
      <c r="C94" s="410">
        <f>SUM(+C84+C10+C55+C35+C23+C43+C64+C48+C68+C72+C76+C80+C92)</f>
        <v>51763.5</v>
      </c>
      <c r="D94" s="410">
        <f>SUM(+D84+D10+D55+D35+D23+D43+D64+D48+D68+D72+D76+D80+D92)</f>
        <v>5343.72</v>
      </c>
      <c r="E94" s="410">
        <f>SUM(+E84+E10+E55+E35+E23+E43+E64+E48+E68+E72+E76+E80+E92)</f>
        <v>57107.22</v>
      </c>
    </row>
    <row r="95" spans="1:8" ht="15" customHeight="1" x14ac:dyDescent="0.25">
      <c r="B95" s="145"/>
      <c r="C95" s="456"/>
      <c r="D95" s="456"/>
      <c r="E95" s="456"/>
    </row>
    <row r="96" spans="1:8" ht="15" customHeight="1" x14ac:dyDescent="0.25">
      <c r="A96" s="454"/>
      <c r="C96" s="120"/>
    </row>
    <row r="97" spans="1:3" ht="15" customHeight="1" x14ac:dyDescent="0.25">
      <c r="A97" s="256" t="s">
        <v>2120</v>
      </c>
      <c r="B97" s="436"/>
      <c r="C97" s="120"/>
    </row>
    <row r="98" spans="1:3" ht="15" customHeight="1" x14ac:dyDescent="0.25">
      <c r="A98" s="256"/>
      <c r="B98" s="436"/>
      <c r="C98" s="120"/>
    </row>
    <row r="99" spans="1:3" ht="15" customHeight="1" x14ac:dyDescent="0.25">
      <c r="A99" s="437"/>
      <c r="C99" s="120"/>
    </row>
    <row r="100" spans="1:3" ht="15" customHeight="1" x14ac:dyDescent="0.25">
      <c r="A100" s="438"/>
      <c r="B100" s="436"/>
      <c r="C100" s="120"/>
    </row>
    <row r="101" spans="1:3" ht="15" customHeight="1" x14ac:dyDescent="0.25">
      <c r="A101" s="438"/>
      <c r="B101" s="436"/>
      <c r="C101" s="120"/>
    </row>
    <row r="102" spans="1:3" ht="30.85" customHeight="1" x14ac:dyDescent="0.25">
      <c r="A102" s="451"/>
      <c r="B102" s="436"/>
      <c r="C102" s="120"/>
    </row>
    <row r="103" spans="1:3" ht="15" customHeight="1" x14ac:dyDescent="0.25">
      <c r="A103" s="438"/>
      <c r="B103" s="436"/>
      <c r="C103" s="120"/>
    </row>
    <row r="104" spans="1:3" ht="15" customHeight="1" x14ac:dyDescent="0.25">
      <c r="A104" s="438"/>
      <c r="B104" s="436"/>
      <c r="C104" s="120"/>
    </row>
    <row r="105" spans="1:3" ht="15" customHeight="1" x14ac:dyDescent="0.25">
      <c r="A105" s="143"/>
    </row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>
      <c r="G118" s="137"/>
    </row>
    <row r="119" spans="1:8" ht="15" customHeight="1" x14ac:dyDescent="0.25">
      <c r="H119" s="137"/>
    </row>
    <row r="120" spans="1:8" ht="15" customHeight="1" x14ac:dyDescent="0.25">
      <c r="H120" s="137"/>
    </row>
    <row r="121" spans="1:8" s="137" customFormat="1" ht="15" customHeight="1" x14ac:dyDescent="0.25">
      <c r="A121" s="112"/>
      <c r="B121" s="112"/>
      <c r="C121" s="409"/>
      <c r="D121" s="409"/>
      <c r="E121" s="409"/>
      <c r="F121" s="115"/>
      <c r="G121" s="112"/>
      <c r="H121" s="112"/>
    </row>
    <row r="122" spans="1:8" s="137" customFormat="1" x14ac:dyDescent="0.25">
      <c r="A122" s="112"/>
      <c r="B122" s="112"/>
      <c r="C122" s="409"/>
      <c r="D122" s="409"/>
      <c r="E122" s="409"/>
      <c r="F122" s="115"/>
      <c r="G122" s="112"/>
      <c r="H122" s="112"/>
    </row>
    <row r="123" spans="1:8" s="137" customFormat="1" x14ac:dyDescent="0.25">
      <c r="A123" s="112"/>
      <c r="B123" s="112"/>
      <c r="C123" s="409"/>
      <c r="D123" s="409"/>
      <c r="E123" s="409"/>
      <c r="F123" s="115"/>
      <c r="G123" s="112"/>
      <c r="H123" s="112"/>
    </row>
  </sheetData>
  <mergeCells count="1">
    <mergeCell ref="A1:F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100" workbookViewId="0">
      <selection activeCell="D121" sqref="D121"/>
    </sheetView>
  </sheetViews>
  <sheetFormatPr defaultColWidth="8.8984375" defaultRowHeight="13.85" x14ac:dyDescent="0.25"/>
  <cols>
    <col min="1" max="1" width="35.09765625" style="112" customWidth="1"/>
    <col min="2" max="2" width="42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44105</v>
      </c>
    </row>
    <row r="3" spans="1:7" ht="15.7" customHeight="1" x14ac:dyDescent="0.25">
      <c r="B3" s="113"/>
    </row>
    <row r="4" spans="1:7" ht="15" customHeight="1" x14ac:dyDescent="0.3">
      <c r="A4" s="453" t="s">
        <v>873</v>
      </c>
      <c r="C4" s="117" t="s">
        <v>201</v>
      </c>
      <c r="D4" s="117" t="s">
        <v>202</v>
      </c>
      <c r="E4" s="117" t="s">
        <v>203</v>
      </c>
      <c r="F4" s="452" t="s">
        <v>435</v>
      </c>
    </row>
    <row r="5" spans="1:7" ht="15" customHeight="1" x14ac:dyDescent="0.25">
      <c r="A5" s="454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54" t="s">
        <v>44</v>
      </c>
      <c r="B6" s="112" t="s">
        <v>2347</v>
      </c>
      <c r="C6" s="120">
        <v>20.54</v>
      </c>
      <c r="D6" s="120">
        <v>4.1100000000000003</v>
      </c>
      <c r="E6" s="120">
        <v>24.65</v>
      </c>
      <c r="F6" s="115" t="s">
        <v>5</v>
      </c>
    </row>
    <row r="7" spans="1:7" ht="15" customHeight="1" x14ac:dyDescent="0.25">
      <c r="A7" s="454" t="s">
        <v>44</v>
      </c>
      <c r="B7" s="112" t="s">
        <v>2348</v>
      </c>
      <c r="C7" s="120">
        <v>54.87</v>
      </c>
      <c r="D7" s="120">
        <v>10.97</v>
      </c>
      <c r="E7" s="120">
        <v>65.84</v>
      </c>
      <c r="F7" s="115" t="s">
        <v>5</v>
      </c>
    </row>
    <row r="8" spans="1:7" ht="15" customHeight="1" x14ac:dyDescent="0.25">
      <c r="A8" s="112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A9" s="112" t="s">
        <v>2349</v>
      </c>
      <c r="B9" s="112" t="s">
        <v>2350</v>
      </c>
      <c r="C9" s="120">
        <v>105</v>
      </c>
      <c r="D9" s="120">
        <v>21</v>
      </c>
      <c r="E9" s="120">
        <v>126</v>
      </c>
      <c r="F9" s="115">
        <v>109154</v>
      </c>
    </row>
    <row r="10" spans="1:7" ht="15" customHeight="1" x14ac:dyDescent="0.25">
      <c r="A10" s="454" t="s">
        <v>2383</v>
      </c>
      <c r="B10" s="112" t="s">
        <v>2351</v>
      </c>
      <c r="C10" s="120">
        <v>60</v>
      </c>
      <c r="D10" s="120"/>
      <c r="E10" s="120">
        <v>60</v>
      </c>
      <c r="F10" s="115">
        <v>109155</v>
      </c>
    </row>
    <row r="11" spans="1:7" ht="15" customHeight="1" x14ac:dyDescent="0.25">
      <c r="A11" s="112" t="s">
        <v>2352</v>
      </c>
      <c r="B11" s="112" t="s">
        <v>2353</v>
      </c>
      <c r="C11" s="122">
        <v>109.55</v>
      </c>
      <c r="D11" s="122"/>
      <c r="E11" s="122">
        <v>109.55</v>
      </c>
      <c r="F11" s="112">
        <v>109156</v>
      </c>
    </row>
    <row r="12" spans="1:7" ht="15" customHeight="1" x14ac:dyDescent="0.25">
      <c r="A12" s="112" t="s">
        <v>14</v>
      </c>
      <c r="B12" s="112" t="s">
        <v>2354</v>
      </c>
      <c r="C12" s="122">
        <v>134.53</v>
      </c>
      <c r="D12" s="122">
        <v>26.89</v>
      </c>
      <c r="E12" s="122">
        <v>161.41999999999999</v>
      </c>
      <c r="F12" s="112">
        <v>109157</v>
      </c>
    </row>
    <row r="13" spans="1:7" ht="15" customHeight="1" x14ac:dyDescent="0.25">
      <c r="C13" s="410">
        <f>SUM(C5:C12)</f>
        <v>1126.49</v>
      </c>
      <c r="D13" s="410">
        <f>SUM(D5:D12)</f>
        <v>66.570000000000007</v>
      </c>
      <c r="E13" s="410">
        <f>SUM(E5:E12)</f>
        <v>1193.0600000000002</v>
      </c>
      <c r="G13" s="112" t="s">
        <v>10</v>
      </c>
    </row>
    <row r="14" spans="1:7" ht="15" customHeight="1" x14ac:dyDescent="0.25">
      <c r="C14" s="456"/>
      <c r="D14" s="456"/>
      <c r="E14" s="456"/>
    </row>
    <row r="15" spans="1:7" ht="15" customHeight="1" x14ac:dyDescent="0.3">
      <c r="A15" s="453" t="s">
        <v>874</v>
      </c>
      <c r="C15" s="412"/>
      <c r="D15" s="412"/>
      <c r="E15" s="412"/>
    </row>
    <row r="16" spans="1:7" ht="15" customHeight="1" x14ac:dyDescent="0.25">
      <c r="A16" s="454" t="s">
        <v>12</v>
      </c>
      <c r="B16" s="112" t="s">
        <v>13</v>
      </c>
      <c r="C16" s="120">
        <v>7.94</v>
      </c>
      <c r="D16" s="120"/>
      <c r="E16" s="120">
        <v>7.94</v>
      </c>
      <c r="F16" s="115" t="s">
        <v>5</v>
      </c>
    </row>
    <row r="17" spans="1:6" ht="15" customHeight="1" x14ac:dyDescent="0.25">
      <c r="A17" s="454" t="s">
        <v>18</v>
      </c>
      <c r="B17" s="112" t="s">
        <v>2017</v>
      </c>
      <c r="C17" s="120">
        <v>36.75</v>
      </c>
      <c r="D17" s="120">
        <v>7.35</v>
      </c>
      <c r="E17" s="120">
        <v>44.1</v>
      </c>
      <c r="F17" s="115" t="s">
        <v>5</v>
      </c>
    </row>
    <row r="18" spans="1:6" ht="15" customHeight="1" x14ac:dyDescent="0.25">
      <c r="A18" s="112" t="s">
        <v>18</v>
      </c>
      <c r="B18" s="112" t="s">
        <v>2018</v>
      </c>
      <c r="C18" s="120">
        <v>15.28</v>
      </c>
      <c r="D18" s="120">
        <v>3.05</v>
      </c>
      <c r="E18" s="120">
        <v>18.329999999999998</v>
      </c>
      <c r="F18" s="124" t="s">
        <v>5</v>
      </c>
    </row>
    <row r="19" spans="1:6" ht="15" customHeight="1" x14ac:dyDescent="0.25">
      <c r="A19" s="112" t="s">
        <v>8</v>
      </c>
      <c r="B19" s="112" t="s">
        <v>2021</v>
      </c>
      <c r="C19" s="120">
        <v>66.44</v>
      </c>
      <c r="D19" s="120">
        <v>13.29</v>
      </c>
      <c r="E19" s="120">
        <v>79.73</v>
      </c>
      <c r="F19" s="124" t="s">
        <v>5</v>
      </c>
    </row>
    <row r="20" spans="1:6" ht="15" customHeight="1" x14ac:dyDescent="0.25">
      <c r="A20" s="112" t="s">
        <v>14</v>
      </c>
      <c r="B20" s="112" t="s">
        <v>2355</v>
      </c>
      <c r="C20" s="122">
        <v>30.49</v>
      </c>
      <c r="D20" s="122">
        <v>6.1</v>
      </c>
      <c r="E20" s="122">
        <v>36.590000000000003</v>
      </c>
      <c r="F20" s="112">
        <v>109157</v>
      </c>
    </row>
    <row r="21" spans="1:6" ht="15" customHeight="1" x14ac:dyDescent="0.25">
      <c r="A21" s="112" t="s">
        <v>153</v>
      </c>
      <c r="B21" s="112" t="s">
        <v>2356</v>
      </c>
      <c r="C21" s="120">
        <v>49.99</v>
      </c>
      <c r="D21" s="120">
        <v>10</v>
      </c>
      <c r="E21" s="120">
        <v>59.99</v>
      </c>
      <c r="F21" s="115" t="s">
        <v>1963</v>
      </c>
    </row>
    <row r="22" spans="1:6" ht="15" customHeight="1" x14ac:dyDescent="0.25">
      <c r="A22" s="112" t="s">
        <v>130</v>
      </c>
      <c r="B22" s="112" t="s">
        <v>131</v>
      </c>
      <c r="C22" s="122">
        <v>53.18</v>
      </c>
      <c r="D22" s="122">
        <v>10.64</v>
      </c>
      <c r="E22" s="122">
        <v>63.82</v>
      </c>
      <c r="F22" s="112">
        <v>109158</v>
      </c>
    </row>
    <row r="23" spans="1:6" ht="15" customHeight="1" x14ac:dyDescent="0.25">
      <c r="A23" s="112" t="s">
        <v>107</v>
      </c>
      <c r="B23" s="112" t="s">
        <v>1154</v>
      </c>
      <c r="C23" s="122">
        <v>60</v>
      </c>
      <c r="D23" s="122"/>
      <c r="E23" s="122">
        <v>60</v>
      </c>
      <c r="F23" s="112">
        <v>109159</v>
      </c>
    </row>
    <row r="24" spans="1:6" ht="15" customHeight="1" x14ac:dyDescent="0.25">
      <c r="A24" s="112" t="s">
        <v>2357</v>
      </c>
      <c r="B24" s="112" t="s">
        <v>2358</v>
      </c>
      <c r="C24" s="122">
        <v>1300</v>
      </c>
      <c r="D24" s="122">
        <v>260</v>
      </c>
      <c r="E24" s="122">
        <v>1560</v>
      </c>
      <c r="F24" s="112">
        <v>109174</v>
      </c>
    </row>
    <row r="25" spans="1:6" ht="15" customHeight="1" x14ac:dyDescent="0.25">
      <c r="A25" s="112" t="s">
        <v>157</v>
      </c>
      <c r="B25" s="112" t="s">
        <v>218</v>
      </c>
      <c r="C25" s="122">
        <v>9.1999999999999993</v>
      </c>
      <c r="D25" s="122">
        <v>1.84</v>
      </c>
      <c r="E25" s="122">
        <v>11.04</v>
      </c>
      <c r="F25" s="112">
        <v>109175</v>
      </c>
    </row>
    <row r="26" spans="1:6" ht="15" customHeight="1" x14ac:dyDescent="0.25">
      <c r="A26" s="112" t="s">
        <v>130</v>
      </c>
      <c r="B26" s="112" t="s">
        <v>131</v>
      </c>
      <c r="C26" s="122">
        <v>20.36</v>
      </c>
      <c r="D26" s="122">
        <v>4.07</v>
      </c>
      <c r="E26" s="122">
        <v>24.43</v>
      </c>
      <c r="F26" s="112">
        <v>109176</v>
      </c>
    </row>
    <row r="27" spans="1:6" ht="15" customHeight="1" x14ac:dyDescent="0.25">
      <c r="A27" s="112" t="s">
        <v>24</v>
      </c>
      <c r="B27" s="112" t="s">
        <v>2359</v>
      </c>
      <c r="C27" s="122">
        <v>772.5</v>
      </c>
      <c r="D27" s="122">
        <v>154.5</v>
      </c>
      <c r="E27" s="122">
        <v>927</v>
      </c>
      <c r="F27" s="112">
        <v>109179</v>
      </c>
    </row>
    <row r="28" spans="1:6" ht="15" customHeight="1" x14ac:dyDescent="0.25">
      <c r="C28" s="410">
        <f>SUM(C16:C27)</f>
        <v>2422.13</v>
      </c>
      <c r="D28" s="410">
        <f>SUM(D16:D27)</f>
        <v>470.84</v>
      </c>
      <c r="E28" s="410">
        <f>SUM(E16:E27)</f>
        <v>2892.9700000000003</v>
      </c>
    </row>
    <row r="29" spans="1:6" ht="15" customHeight="1" x14ac:dyDescent="0.25">
      <c r="C29" s="456"/>
      <c r="D29" s="456"/>
      <c r="E29" s="456"/>
    </row>
    <row r="30" spans="1:6" ht="15" customHeight="1" x14ac:dyDescent="0.3">
      <c r="A30" s="453" t="s">
        <v>876</v>
      </c>
      <c r="C30" s="412"/>
      <c r="D30" s="412"/>
      <c r="E30" s="412"/>
    </row>
    <row r="31" spans="1:6" ht="15" customHeight="1" x14ac:dyDescent="0.25">
      <c r="A31" s="454" t="s">
        <v>206</v>
      </c>
      <c r="B31" s="112" t="s">
        <v>4</v>
      </c>
      <c r="C31" s="412">
        <v>474</v>
      </c>
      <c r="D31" s="412"/>
      <c r="E31" s="412">
        <v>474</v>
      </c>
      <c r="F31" s="115" t="s">
        <v>5</v>
      </c>
    </row>
    <row r="32" spans="1:6" ht="15" customHeight="1" x14ac:dyDescent="0.25">
      <c r="A32" s="454" t="s">
        <v>44</v>
      </c>
      <c r="B32" s="112" t="s">
        <v>2360</v>
      </c>
      <c r="C32" s="120">
        <v>118.59</v>
      </c>
      <c r="D32" s="120">
        <v>23.72</v>
      </c>
      <c r="E32" s="120">
        <v>142.31</v>
      </c>
      <c r="F32" s="115" t="s">
        <v>5</v>
      </c>
    </row>
    <row r="33" spans="1:6" ht="15" customHeight="1" x14ac:dyDescent="0.25">
      <c r="A33" s="454" t="s">
        <v>2163</v>
      </c>
      <c r="B33" s="112" t="s">
        <v>2361</v>
      </c>
      <c r="C33" s="120">
        <v>25</v>
      </c>
      <c r="D33" s="120">
        <v>5</v>
      </c>
      <c r="E33" s="120">
        <v>30</v>
      </c>
      <c r="F33" s="115" t="s">
        <v>5</v>
      </c>
    </row>
    <row r="34" spans="1:6" ht="15" customHeight="1" x14ac:dyDescent="0.25">
      <c r="A34" s="454" t="s">
        <v>30</v>
      </c>
      <c r="B34" s="112" t="s">
        <v>2362</v>
      </c>
      <c r="C34" s="120">
        <v>12.5</v>
      </c>
      <c r="D34" s="120">
        <v>2.5</v>
      </c>
      <c r="E34" s="120">
        <v>15</v>
      </c>
      <c r="F34" s="115" t="s">
        <v>5</v>
      </c>
    </row>
    <row r="35" spans="1:6" ht="15" customHeight="1" x14ac:dyDescent="0.25">
      <c r="A35" s="454" t="s">
        <v>916</v>
      </c>
      <c r="B35" s="112" t="s">
        <v>2363</v>
      </c>
      <c r="C35" s="120">
        <v>1467.11</v>
      </c>
      <c r="D35" s="120"/>
      <c r="E35" s="120">
        <v>1467.11</v>
      </c>
      <c r="F35" s="115">
        <v>109160</v>
      </c>
    </row>
    <row r="36" spans="1:6" ht="15" customHeight="1" x14ac:dyDescent="0.25">
      <c r="A36" s="454" t="s">
        <v>14</v>
      </c>
      <c r="B36" s="112" t="s">
        <v>2364</v>
      </c>
      <c r="C36" s="120">
        <v>16.739999999999998</v>
      </c>
      <c r="D36" s="120">
        <v>3.35</v>
      </c>
      <c r="E36" s="120">
        <v>20.09</v>
      </c>
      <c r="F36" s="115">
        <v>109157</v>
      </c>
    </row>
    <row r="37" spans="1:6" ht="15" customHeight="1" x14ac:dyDescent="0.25">
      <c r="A37" s="454" t="s">
        <v>2250</v>
      </c>
      <c r="B37" s="112" t="s">
        <v>2330</v>
      </c>
      <c r="C37" s="120">
        <v>1350</v>
      </c>
      <c r="D37" s="120">
        <v>270</v>
      </c>
      <c r="E37" s="120">
        <v>1620</v>
      </c>
      <c r="F37" s="115">
        <v>109161</v>
      </c>
    </row>
    <row r="38" spans="1:6" ht="15" customHeight="1" x14ac:dyDescent="0.25">
      <c r="A38" s="454" t="s">
        <v>2365</v>
      </c>
      <c r="B38" s="112" t="s">
        <v>2366</v>
      </c>
      <c r="C38" s="120">
        <v>37.25</v>
      </c>
      <c r="D38" s="120">
        <v>1.87</v>
      </c>
      <c r="E38" s="120">
        <v>39.119999999999997</v>
      </c>
      <c r="F38" s="115">
        <v>109167</v>
      </c>
    </row>
    <row r="39" spans="1:6" ht="15" customHeight="1" x14ac:dyDescent="0.25">
      <c r="A39" s="454" t="s">
        <v>82</v>
      </c>
      <c r="B39" s="112" t="s">
        <v>2367</v>
      </c>
      <c r="C39" s="120">
        <v>146.13</v>
      </c>
      <c r="D39" s="120">
        <v>7.31</v>
      </c>
      <c r="E39" s="120">
        <v>153.44</v>
      </c>
      <c r="F39" s="115">
        <v>109177</v>
      </c>
    </row>
    <row r="40" spans="1:6" s="127" customFormat="1" ht="15" customHeight="1" x14ac:dyDescent="0.3">
      <c r="B40" s="128"/>
      <c r="C40" s="410">
        <f>SUM(C31:C39)</f>
        <v>3647.3199999999997</v>
      </c>
      <c r="D40" s="410">
        <f>SUM(D31:D39)</f>
        <v>313.75</v>
      </c>
      <c r="E40" s="410">
        <f>SUM(E31:E39)</f>
        <v>3961.07</v>
      </c>
      <c r="F40" s="126"/>
    </row>
    <row r="41" spans="1:6" s="127" customFormat="1" ht="15" customHeight="1" x14ac:dyDescent="0.3">
      <c r="B41" s="128"/>
      <c r="C41" s="456"/>
      <c r="D41" s="456"/>
      <c r="E41" s="456"/>
      <c r="F41" s="126"/>
    </row>
    <row r="42" spans="1:6" ht="15" customHeight="1" x14ac:dyDescent="0.3">
      <c r="A42" s="453" t="s">
        <v>887</v>
      </c>
      <c r="C42" s="412"/>
      <c r="D42" s="412"/>
      <c r="E42" s="412"/>
    </row>
    <row r="43" spans="1:6" ht="15" customHeight="1" x14ac:dyDescent="0.25">
      <c r="A43" s="454" t="s">
        <v>3</v>
      </c>
      <c r="B43" s="112" t="s">
        <v>4</v>
      </c>
      <c r="C43" s="412">
        <v>195</v>
      </c>
      <c r="D43" s="412"/>
      <c r="E43" s="412">
        <v>195</v>
      </c>
      <c r="F43" s="115" t="s">
        <v>5</v>
      </c>
    </row>
    <row r="44" spans="1:6" ht="15" customHeight="1" x14ac:dyDescent="0.25">
      <c r="A44" s="454" t="s">
        <v>44</v>
      </c>
      <c r="B44" s="454" t="s">
        <v>2368</v>
      </c>
      <c r="C44" s="120">
        <v>85.29</v>
      </c>
      <c r="D44" s="120">
        <v>17.059999999999999</v>
      </c>
      <c r="E44" s="120">
        <v>102.35</v>
      </c>
      <c r="F44" s="133" t="s">
        <v>5</v>
      </c>
    </row>
    <row r="45" spans="1:6" ht="15" customHeight="1" x14ac:dyDescent="0.25">
      <c r="A45" s="454" t="s">
        <v>686</v>
      </c>
      <c r="B45" s="112" t="s">
        <v>2369</v>
      </c>
      <c r="C45" s="120">
        <v>520</v>
      </c>
      <c r="D45" s="120">
        <v>104</v>
      </c>
      <c r="E45" s="120">
        <v>624</v>
      </c>
      <c r="F45" s="133">
        <v>109162</v>
      </c>
    </row>
    <row r="46" spans="1:6" ht="15" customHeight="1" x14ac:dyDescent="0.25">
      <c r="A46" s="454" t="s">
        <v>2365</v>
      </c>
      <c r="B46" s="112" t="s">
        <v>2366</v>
      </c>
      <c r="C46" s="120">
        <v>32.1</v>
      </c>
      <c r="D46" s="120">
        <v>1.61</v>
      </c>
      <c r="E46" s="120">
        <v>33.71</v>
      </c>
      <c r="F46" s="133">
        <v>109166</v>
      </c>
    </row>
    <row r="47" spans="1:6" ht="15" customHeight="1" x14ac:dyDescent="0.25">
      <c r="A47" s="454" t="s">
        <v>2370</v>
      </c>
      <c r="B47" s="112" t="s">
        <v>2132</v>
      </c>
      <c r="C47" s="120">
        <v>50</v>
      </c>
      <c r="D47" s="120"/>
      <c r="E47" s="120">
        <v>50</v>
      </c>
      <c r="F47" s="133">
        <v>109168</v>
      </c>
    </row>
    <row r="48" spans="1:6" ht="15" customHeight="1" x14ac:dyDescent="0.25">
      <c r="A48" s="454" t="s">
        <v>2371</v>
      </c>
      <c r="B48" s="112" t="s">
        <v>2372</v>
      </c>
      <c r="C48" s="120">
        <v>68</v>
      </c>
      <c r="D48" s="120"/>
      <c r="E48" s="120">
        <v>68</v>
      </c>
      <c r="F48" s="133">
        <v>109170</v>
      </c>
    </row>
    <row r="49" spans="1:6" ht="15" customHeight="1" x14ac:dyDescent="0.25">
      <c r="A49" s="454" t="s">
        <v>82</v>
      </c>
      <c r="B49" s="112" t="s">
        <v>2373</v>
      </c>
      <c r="C49" s="120">
        <v>59.27</v>
      </c>
      <c r="D49" s="120">
        <v>2.96</v>
      </c>
      <c r="E49" s="120">
        <v>62.23</v>
      </c>
      <c r="F49" s="115">
        <v>109177</v>
      </c>
    </row>
    <row r="50" spans="1:6" ht="15" customHeight="1" x14ac:dyDescent="0.25">
      <c r="A50" s="454" t="s">
        <v>686</v>
      </c>
      <c r="B50" s="112" t="s">
        <v>2374</v>
      </c>
      <c r="C50" s="120">
        <v>520</v>
      </c>
      <c r="D50" s="120">
        <v>104</v>
      </c>
      <c r="E50" s="120">
        <v>624</v>
      </c>
      <c r="F50" s="133">
        <v>109178</v>
      </c>
    </row>
    <row r="51" spans="1:6" ht="15" customHeight="1" x14ac:dyDescent="0.25">
      <c r="A51" s="129"/>
      <c r="B51" s="127"/>
      <c r="C51" s="410">
        <f>SUM(C43:C50)</f>
        <v>1529.6599999999999</v>
      </c>
      <c r="D51" s="410">
        <f>SUM(D43:D50)</f>
        <v>229.63</v>
      </c>
      <c r="E51" s="410">
        <f>SUM(E43:E50)</f>
        <v>1759.29</v>
      </c>
    </row>
    <row r="52" spans="1:6" ht="15" customHeight="1" x14ac:dyDescent="0.25">
      <c r="A52" s="129"/>
      <c r="B52" s="127"/>
      <c r="C52" s="456"/>
      <c r="D52" s="456"/>
      <c r="E52" s="456"/>
    </row>
    <row r="53" spans="1:6" ht="15" customHeight="1" x14ac:dyDescent="0.3">
      <c r="A53" s="453" t="s">
        <v>1175</v>
      </c>
      <c r="C53" s="456"/>
      <c r="D53" s="456"/>
      <c r="E53" s="456"/>
    </row>
    <row r="54" spans="1:6" ht="15" customHeight="1" x14ac:dyDescent="0.25">
      <c r="A54" s="454" t="s">
        <v>1952</v>
      </c>
      <c r="B54" s="112" t="s">
        <v>2375</v>
      </c>
      <c r="C54" s="456">
        <v>8</v>
      </c>
      <c r="D54" s="456"/>
      <c r="E54" s="456">
        <v>8</v>
      </c>
      <c r="F54" s="115" t="s">
        <v>5</v>
      </c>
    </row>
    <row r="55" spans="1:6" ht="15" customHeight="1" x14ac:dyDescent="0.25">
      <c r="A55" s="454" t="s">
        <v>82</v>
      </c>
      <c r="B55" s="112" t="s">
        <v>2367</v>
      </c>
      <c r="C55" s="456">
        <v>56.18</v>
      </c>
      <c r="D55" s="456">
        <v>2.81</v>
      </c>
      <c r="E55" s="456">
        <v>58.99</v>
      </c>
      <c r="F55" s="115">
        <v>109177</v>
      </c>
    </row>
    <row r="56" spans="1:6" ht="15" customHeight="1" x14ac:dyDescent="0.25">
      <c r="C56" s="410">
        <f>SUM(C54:C55)</f>
        <v>64.180000000000007</v>
      </c>
      <c r="D56" s="410">
        <f>SUM(D54:D55)</f>
        <v>2.81</v>
      </c>
      <c r="E56" s="410">
        <f>SUM(E54:E55)</f>
        <v>66.990000000000009</v>
      </c>
    </row>
    <row r="57" spans="1:6" ht="15" customHeight="1" x14ac:dyDescent="0.25"/>
    <row r="58" spans="1:6" ht="15" customHeight="1" x14ac:dyDescent="0.3">
      <c r="A58" s="453" t="s">
        <v>1183</v>
      </c>
      <c r="B58" s="454"/>
      <c r="C58" s="412"/>
      <c r="D58" s="412"/>
      <c r="E58" s="412"/>
    </row>
    <row r="59" spans="1:6" ht="15" customHeight="1" x14ac:dyDescent="0.25">
      <c r="A59" s="454" t="s">
        <v>206</v>
      </c>
      <c r="B59" s="454" t="s">
        <v>4</v>
      </c>
      <c r="C59" s="412">
        <v>561</v>
      </c>
      <c r="D59" s="412"/>
      <c r="E59" s="412">
        <v>561</v>
      </c>
      <c r="F59" s="115" t="s">
        <v>5</v>
      </c>
    </row>
    <row r="60" spans="1:6" ht="15" customHeight="1" x14ac:dyDescent="0.25">
      <c r="A60" s="454" t="s">
        <v>44</v>
      </c>
      <c r="B60" s="454" t="s">
        <v>2368</v>
      </c>
      <c r="C60" s="412">
        <v>20.54</v>
      </c>
      <c r="D60" s="412">
        <v>4.1100000000000003</v>
      </c>
      <c r="E60" s="412">
        <v>24.65</v>
      </c>
      <c r="F60" s="115" t="s">
        <v>5</v>
      </c>
    </row>
    <row r="61" spans="1:6" ht="15" customHeight="1" x14ac:dyDescent="0.25">
      <c r="A61" s="454" t="s">
        <v>44</v>
      </c>
      <c r="B61" s="454" t="s">
        <v>2348</v>
      </c>
      <c r="C61" s="412">
        <v>54.86</v>
      </c>
      <c r="D61" s="412">
        <v>10.98</v>
      </c>
      <c r="E61" s="412">
        <v>65.84</v>
      </c>
      <c r="F61" s="115" t="s">
        <v>5</v>
      </c>
    </row>
    <row r="62" spans="1:6" ht="15" customHeight="1" x14ac:dyDescent="0.25">
      <c r="A62" s="454" t="s">
        <v>686</v>
      </c>
      <c r="B62" s="454" t="s">
        <v>2376</v>
      </c>
      <c r="C62" s="412">
        <v>410</v>
      </c>
      <c r="D62" s="412">
        <v>82</v>
      </c>
      <c r="E62" s="412">
        <v>492</v>
      </c>
      <c r="F62" s="115">
        <v>109163</v>
      </c>
    </row>
    <row r="63" spans="1:6" ht="15" customHeight="1" x14ac:dyDescent="0.25">
      <c r="C63" s="410">
        <f>SUM(C59:C62)</f>
        <v>1046.4000000000001</v>
      </c>
      <c r="D63" s="410">
        <f>SUM(D59:D62)</f>
        <v>97.09</v>
      </c>
      <c r="E63" s="410">
        <f>SUM(E59:E62)</f>
        <v>1143.49</v>
      </c>
    </row>
    <row r="64" spans="1:6" ht="15" customHeight="1" x14ac:dyDescent="0.25">
      <c r="C64" s="456"/>
      <c r="D64" s="456"/>
      <c r="E64" s="456"/>
    </row>
    <row r="65" spans="1:6" ht="15" customHeight="1" x14ac:dyDescent="0.3">
      <c r="A65" s="453" t="s">
        <v>888</v>
      </c>
      <c r="C65" s="412"/>
      <c r="D65" s="412"/>
      <c r="E65" s="412"/>
    </row>
    <row r="66" spans="1:6" ht="15" customHeight="1" x14ac:dyDescent="0.25">
      <c r="A66" s="454" t="s">
        <v>3</v>
      </c>
      <c r="B66" s="112" t="s">
        <v>4</v>
      </c>
      <c r="C66" s="412">
        <v>304</v>
      </c>
      <c r="D66" s="412"/>
      <c r="E66" s="412">
        <v>304</v>
      </c>
      <c r="F66" s="115" t="s">
        <v>5</v>
      </c>
    </row>
    <row r="67" spans="1:6" ht="15" customHeight="1" x14ac:dyDescent="0.25">
      <c r="A67" s="454" t="s">
        <v>3</v>
      </c>
      <c r="B67" s="112" t="s">
        <v>4</v>
      </c>
      <c r="C67" s="412">
        <v>200</v>
      </c>
      <c r="D67" s="412"/>
      <c r="E67" s="412">
        <v>200</v>
      </c>
      <c r="F67" s="115" t="s">
        <v>5</v>
      </c>
    </row>
    <row r="68" spans="1:6" ht="15" customHeight="1" x14ac:dyDescent="0.25">
      <c r="A68" s="454" t="s">
        <v>3</v>
      </c>
      <c r="B68" s="112" t="s">
        <v>4</v>
      </c>
      <c r="C68" s="412">
        <v>125</v>
      </c>
      <c r="D68" s="412"/>
      <c r="E68" s="412">
        <v>125</v>
      </c>
      <c r="F68" s="115" t="s">
        <v>5</v>
      </c>
    </row>
    <row r="69" spans="1:6" ht="15" customHeight="1" x14ac:dyDescent="0.25">
      <c r="A69" s="454" t="s">
        <v>8</v>
      </c>
      <c r="B69" s="112" t="s">
        <v>1387</v>
      </c>
      <c r="C69" s="412">
        <v>30.49</v>
      </c>
      <c r="D69" s="412">
        <v>6.1</v>
      </c>
      <c r="E69" s="412">
        <v>36.590000000000003</v>
      </c>
      <c r="F69" s="115" t="s">
        <v>5</v>
      </c>
    </row>
    <row r="70" spans="1:6" ht="15" customHeight="1" x14ac:dyDescent="0.25">
      <c r="A70" s="112" t="s">
        <v>1845</v>
      </c>
      <c r="B70" s="253" t="s">
        <v>2347</v>
      </c>
      <c r="C70" s="412">
        <v>407.02</v>
      </c>
      <c r="D70" s="412">
        <v>81.400000000000006</v>
      </c>
      <c r="E70" s="412">
        <v>488.42</v>
      </c>
      <c r="F70" s="115" t="s">
        <v>5</v>
      </c>
    </row>
    <row r="71" spans="1:6" ht="15" customHeight="1" x14ac:dyDescent="0.25">
      <c r="A71" s="454" t="s">
        <v>14</v>
      </c>
      <c r="B71" s="112" t="s">
        <v>2377</v>
      </c>
      <c r="C71" s="412">
        <v>33.75</v>
      </c>
      <c r="D71" s="412">
        <v>6.75</v>
      </c>
      <c r="E71" s="412">
        <v>40.5</v>
      </c>
      <c r="F71" s="115">
        <v>109157</v>
      </c>
    </row>
    <row r="72" spans="1:6" ht="15" customHeight="1" x14ac:dyDescent="0.25">
      <c r="A72" s="112" t="s">
        <v>82</v>
      </c>
      <c r="B72" s="253" t="s">
        <v>2367</v>
      </c>
      <c r="C72" s="412">
        <v>40.72</v>
      </c>
      <c r="D72" s="412">
        <v>2.04</v>
      </c>
      <c r="E72" s="412">
        <v>42.76</v>
      </c>
      <c r="F72" s="115">
        <v>109177</v>
      </c>
    </row>
    <row r="73" spans="1:6" ht="15" customHeight="1" x14ac:dyDescent="0.25">
      <c r="A73" s="454" t="s">
        <v>82</v>
      </c>
      <c r="B73" s="112" t="s">
        <v>2367</v>
      </c>
      <c r="C73" s="412">
        <v>39.619999999999997</v>
      </c>
      <c r="D73" s="412">
        <v>1.98</v>
      </c>
      <c r="E73" s="412">
        <v>41.6</v>
      </c>
      <c r="F73" s="115">
        <v>109177</v>
      </c>
    </row>
    <row r="74" spans="1:6" ht="15" customHeight="1" x14ac:dyDescent="0.25">
      <c r="A74" s="129"/>
      <c r="B74" s="127"/>
      <c r="C74" s="410">
        <f>SUM(C66:C73)</f>
        <v>1180.5999999999999</v>
      </c>
      <c r="D74" s="410">
        <f>SUM(D66:D73)</f>
        <v>98.27000000000001</v>
      </c>
      <c r="E74" s="410">
        <f>SUM(E66:E73)</f>
        <v>1278.8699999999999</v>
      </c>
    </row>
    <row r="75" spans="1:6" ht="15" customHeight="1" x14ac:dyDescent="0.25">
      <c r="A75" s="129"/>
      <c r="B75" s="127"/>
      <c r="C75" s="456"/>
      <c r="D75" s="456"/>
      <c r="E75" s="456"/>
    </row>
    <row r="76" spans="1:6" ht="15" customHeight="1" x14ac:dyDescent="0.3">
      <c r="A76" s="134" t="s">
        <v>890</v>
      </c>
      <c r="B76" s="127"/>
      <c r="C76" s="456"/>
      <c r="D76" s="456"/>
      <c r="E76" s="456"/>
    </row>
    <row r="77" spans="1:6" ht="15" customHeight="1" x14ac:dyDescent="0.25">
      <c r="A77" s="429" t="s">
        <v>472</v>
      </c>
      <c r="B77" s="250" t="s">
        <v>2315</v>
      </c>
      <c r="C77" s="456">
        <v>313.33</v>
      </c>
      <c r="D77" s="456">
        <v>62.67</v>
      </c>
      <c r="E77" s="456">
        <v>376</v>
      </c>
      <c r="F77" s="115">
        <v>109164</v>
      </c>
    </row>
    <row r="78" spans="1:6" ht="15" customHeight="1" x14ac:dyDescent="0.25">
      <c r="A78" s="129"/>
      <c r="B78" s="127"/>
      <c r="C78" s="410">
        <f>SUM(C77:C77)</f>
        <v>313.33</v>
      </c>
      <c r="D78" s="410">
        <f>SUM(D77:D77)</f>
        <v>62.67</v>
      </c>
      <c r="E78" s="410">
        <f>SUM(E77:E77)</f>
        <v>376</v>
      </c>
    </row>
    <row r="79" spans="1:6" ht="15" customHeight="1" x14ac:dyDescent="0.25">
      <c r="A79" s="129"/>
      <c r="B79" s="127"/>
      <c r="C79" s="456"/>
      <c r="D79" s="456"/>
      <c r="E79" s="456"/>
    </row>
    <row r="80" spans="1:6" ht="15" customHeight="1" x14ac:dyDescent="0.35">
      <c r="A80" s="455" t="s">
        <v>2050</v>
      </c>
      <c r="B80" s="284"/>
      <c r="C80" s="395"/>
      <c r="D80" s="395"/>
      <c r="E80" s="395"/>
      <c r="F80" s="266"/>
    </row>
    <row r="81" spans="1:8" ht="15" customHeight="1" x14ac:dyDescent="0.25">
      <c r="A81" s="112" t="s">
        <v>2378</v>
      </c>
      <c r="B81" s="454" t="s">
        <v>2379</v>
      </c>
      <c r="C81" s="122">
        <v>1700</v>
      </c>
      <c r="D81" s="122">
        <v>340</v>
      </c>
      <c r="E81" s="122">
        <v>2040</v>
      </c>
      <c r="F81" s="115">
        <v>109165</v>
      </c>
    </row>
    <row r="82" spans="1:8" ht="15" customHeight="1" x14ac:dyDescent="0.25">
      <c r="A82" s="112" t="s">
        <v>2380</v>
      </c>
      <c r="B82" s="454" t="s">
        <v>1871</v>
      </c>
      <c r="C82" s="122">
        <v>36</v>
      </c>
      <c r="D82" s="122" t="s">
        <v>10</v>
      </c>
      <c r="E82" s="122">
        <v>36</v>
      </c>
      <c r="F82" s="115">
        <v>109171</v>
      </c>
    </row>
    <row r="83" spans="1:8" ht="15" customHeight="1" x14ac:dyDescent="0.25">
      <c r="A83" s="112" t="s">
        <v>2380</v>
      </c>
      <c r="B83" s="454" t="s">
        <v>2381</v>
      </c>
      <c r="C83" s="122">
        <v>25</v>
      </c>
      <c r="D83" s="122" t="s">
        <v>10</v>
      </c>
      <c r="E83" s="122">
        <v>25</v>
      </c>
      <c r="F83" s="115">
        <v>109172</v>
      </c>
    </row>
    <row r="84" spans="1:8" ht="15" customHeight="1" x14ac:dyDescent="0.35">
      <c r="A84" s="455"/>
      <c r="B84" s="284"/>
      <c r="C84" s="410">
        <f>SUM(C81:C83)</f>
        <v>1761</v>
      </c>
      <c r="D84" s="410">
        <f>SUM(D81:D83)</f>
        <v>340</v>
      </c>
      <c r="E84" s="410">
        <f>SUM(E81:E83)</f>
        <v>2101</v>
      </c>
      <c r="F84" s="266"/>
    </row>
    <row r="85" spans="1:8" ht="15" customHeight="1" x14ac:dyDescent="0.35">
      <c r="A85" s="455"/>
      <c r="B85" s="284"/>
      <c r="C85" s="456"/>
      <c r="D85" s="456"/>
      <c r="E85" s="456"/>
      <c r="F85" s="266"/>
    </row>
    <row r="86" spans="1:8" ht="15" customHeight="1" x14ac:dyDescent="0.35">
      <c r="A86" s="455" t="s">
        <v>1907</v>
      </c>
      <c r="B86" s="284"/>
      <c r="C86" s="395"/>
      <c r="D86" s="395"/>
      <c r="E86" s="395"/>
      <c r="F86" s="266"/>
    </row>
    <row r="87" spans="1:8" ht="15" customHeight="1" x14ac:dyDescent="0.35">
      <c r="B87" s="454"/>
      <c r="C87" s="412"/>
      <c r="D87" s="412"/>
      <c r="E87" s="412"/>
      <c r="F87" s="266"/>
    </row>
    <row r="88" spans="1:8" ht="15" customHeight="1" x14ac:dyDescent="0.35">
      <c r="A88" s="455"/>
      <c r="B88" s="284"/>
      <c r="C88" s="410">
        <f>SUM(C87:C87)</f>
        <v>0</v>
      </c>
      <c r="D88" s="410">
        <f>SUM(D87:D87)</f>
        <v>0</v>
      </c>
      <c r="E88" s="410">
        <f>SUM(E87:E87)</f>
        <v>0</v>
      </c>
    </row>
    <row r="89" spans="1:8" ht="15" customHeight="1" x14ac:dyDescent="0.35">
      <c r="A89" s="455"/>
      <c r="B89" s="284"/>
      <c r="C89" s="456"/>
      <c r="D89" s="456"/>
      <c r="E89" s="456"/>
    </row>
    <row r="90" spans="1:8" ht="15" customHeight="1" x14ac:dyDescent="0.3">
      <c r="A90" s="453" t="s">
        <v>1709</v>
      </c>
      <c r="C90" s="130"/>
      <c r="D90" s="130"/>
      <c r="E90" s="130"/>
    </row>
    <row r="91" spans="1:8" ht="15" customHeight="1" x14ac:dyDescent="0.25">
      <c r="A91" s="112" t="s">
        <v>82</v>
      </c>
      <c r="B91" s="112" t="s">
        <v>2373</v>
      </c>
      <c r="C91" s="122">
        <v>32.65</v>
      </c>
      <c r="D91" s="122">
        <v>1.63</v>
      </c>
      <c r="E91" s="122">
        <v>34.28</v>
      </c>
      <c r="F91" s="115">
        <v>109177</v>
      </c>
    </row>
    <row r="92" spans="1:8" ht="15" customHeight="1" x14ac:dyDescent="0.25">
      <c r="A92" s="454"/>
      <c r="C92" s="410">
        <f>SUM(C91:C91)</f>
        <v>32.65</v>
      </c>
      <c r="D92" s="410">
        <f>SUM(D91:D91)</f>
        <v>1.63</v>
      </c>
      <c r="E92" s="410">
        <f>SUM(E91:E91)</f>
        <v>34.28</v>
      </c>
    </row>
    <row r="93" spans="1:8" ht="15" customHeight="1" x14ac:dyDescent="0.3">
      <c r="A93" s="453"/>
      <c r="B93" s="128"/>
      <c r="C93" s="456"/>
      <c r="D93" s="456"/>
      <c r="E93" s="456"/>
    </row>
    <row r="94" spans="1:8" ht="15" customHeight="1" x14ac:dyDescent="0.3">
      <c r="A94" s="135" t="s">
        <v>1199</v>
      </c>
      <c r="B94" s="135"/>
      <c r="C94" s="412"/>
      <c r="D94" s="412"/>
      <c r="E94" s="412"/>
    </row>
    <row r="95" spans="1:8" ht="15" customHeight="1" x14ac:dyDescent="0.25">
      <c r="A95" s="112" t="s">
        <v>8</v>
      </c>
      <c r="B95" s="253" t="s">
        <v>1387</v>
      </c>
      <c r="C95" s="412">
        <v>25.97</v>
      </c>
      <c r="D95" s="412">
        <v>5.19</v>
      </c>
      <c r="E95" s="412">
        <v>31.16</v>
      </c>
      <c r="F95" s="126" t="s">
        <v>5</v>
      </c>
      <c r="H95" s="249"/>
    </row>
    <row r="96" spans="1:8" ht="15" customHeight="1" x14ac:dyDescent="0.25">
      <c r="C96" s="410">
        <f>SUM(C95:C95)</f>
        <v>25.97</v>
      </c>
      <c r="D96" s="410">
        <f>SUM(D95:D95)</f>
        <v>5.19</v>
      </c>
      <c r="E96" s="410">
        <f>SUM(E95:E95)</f>
        <v>31.16</v>
      </c>
      <c r="H96" s="249"/>
    </row>
    <row r="97" spans="1:8" ht="15" customHeight="1" x14ac:dyDescent="0.25">
      <c r="C97" s="456"/>
      <c r="D97" s="456"/>
      <c r="E97" s="456"/>
      <c r="H97" s="249"/>
    </row>
    <row r="98" spans="1:8" ht="15" customHeight="1" x14ac:dyDescent="0.3">
      <c r="A98" s="453" t="s">
        <v>894</v>
      </c>
      <c r="C98" s="112"/>
      <c r="D98" s="112"/>
      <c r="E98" s="112"/>
      <c r="F98" s="112"/>
    </row>
    <row r="99" spans="1:8" ht="15" customHeight="1" x14ac:dyDescent="0.25">
      <c r="A99" s="137" t="s">
        <v>90</v>
      </c>
      <c r="B99" s="138" t="s">
        <v>189</v>
      </c>
      <c r="C99" s="122">
        <v>10695.17</v>
      </c>
      <c r="D99" s="450"/>
      <c r="E99" s="122">
        <v>10695.17</v>
      </c>
      <c r="F99" s="124" t="s">
        <v>92</v>
      </c>
    </row>
    <row r="100" spans="1:8" ht="15" customHeight="1" x14ac:dyDescent="0.25">
      <c r="A100" s="137" t="s">
        <v>93</v>
      </c>
      <c r="B100" s="138" t="s">
        <v>190</v>
      </c>
      <c r="C100" s="122">
        <v>2906.96</v>
      </c>
      <c r="D100" s="450"/>
      <c r="E100" s="122">
        <v>2906.96</v>
      </c>
      <c r="F100" s="124">
        <v>109180</v>
      </c>
    </row>
    <row r="101" spans="1:8" ht="15" customHeight="1" x14ac:dyDescent="0.25">
      <c r="A101" s="137" t="s">
        <v>95</v>
      </c>
      <c r="B101" s="138" t="s">
        <v>2382</v>
      </c>
      <c r="C101" s="122">
        <v>3193.25</v>
      </c>
      <c r="D101" s="450"/>
      <c r="E101" s="122">
        <v>3193.25</v>
      </c>
      <c r="F101" s="124">
        <v>109241</v>
      </c>
    </row>
    <row r="102" spans="1:8" ht="15" customHeight="1" x14ac:dyDescent="0.25">
      <c r="C102" s="410">
        <f>SUM(C99:C101)</f>
        <v>16795.38</v>
      </c>
      <c r="D102" s="410">
        <f>SUM(D99:D101)</f>
        <v>0</v>
      </c>
      <c r="E102" s="410">
        <f>SUM(E99:E101)</f>
        <v>16795.38</v>
      </c>
      <c r="F102" s="112"/>
    </row>
    <row r="103" spans="1:8" ht="15" customHeight="1" x14ac:dyDescent="0.25">
      <c r="C103" s="112"/>
      <c r="D103" s="112"/>
      <c r="E103" s="112"/>
      <c r="F103" s="112"/>
    </row>
    <row r="104" spans="1:8" ht="15" customHeight="1" x14ac:dyDescent="0.25">
      <c r="B104" s="141" t="s">
        <v>75</v>
      </c>
      <c r="C104" s="410">
        <f>SUM(+C96+C13+C63+C40+C28+C51+C74+C56+C78+C84+C88+C92+C102)</f>
        <v>29945.11</v>
      </c>
      <c r="D104" s="410">
        <f>SUM(+D96+D13+D63+D40+D28+D51+D74+D56+D78+D84+D88+D92+D102)</f>
        <v>1688.4500000000003</v>
      </c>
      <c r="E104" s="410">
        <f>SUM(+E96+E13+E63+E40+E28+E51+E74+E56+E78+E84+E88+E92+E102)</f>
        <v>31633.56</v>
      </c>
    </row>
    <row r="105" spans="1:8" ht="15" customHeight="1" x14ac:dyDescent="0.25">
      <c r="B105" s="145"/>
      <c r="C105" s="456"/>
      <c r="D105" s="456"/>
      <c r="E105" s="456"/>
    </row>
    <row r="106" spans="1:8" ht="15" customHeight="1" x14ac:dyDescent="0.25">
      <c r="A106" s="454"/>
      <c r="C106" s="120"/>
    </row>
    <row r="107" spans="1:8" ht="15" customHeight="1" x14ac:dyDescent="0.25">
      <c r="A107" s="256" t="s">
        <v>2120</v>
      </c>
      <c r="B107" s="436"/>
      <c r="C107" s="120"/>
    </row>
    <row r="108" spans="1:8" ht="15" customHeight="1" x14ac:dyDescent="0.25">
      <c r="A108" s="256"/>
      <c r="B108" s="436"/>
      <c r="C108" s="120"/>
    </row>
    <row r="109" spans="1:8" ht="15" customHeight="1" x14ac:dyDescent="0.25">
      <c r="A109" s="437"/>
      <c r="C109" s="120"/>
    </row>
    <row r="110" spans="1:8" ht="15" customHeight="1" x14ac:dyDescent="0.25">
      <c r="A110" s="438"/>
      <c r="B110" s="436"/>
      <c r="C110" s="120"/>
    </row>
    <row r="111" spans="1:8" ht="15" customHeight="1" x14ac:dyDescent="0.25">
      <c r="A111" s="438"/>
      <c r="B111" s="436"/>
      <c r="C111" s="120"/>
    </row>
    <row r="112" spans="1:8" ht="30.85" customHeight="1" x14ac:dyDescent="0.25">
      <c r="A112" s="451"/>
      <c r="B112" s="436"/>
      <c r="C112" s="120"/>
    </row>
    <row r="113" spans="1:7" ht="15" customHeight="1" x14ac:dyDescent="0.25">
      <c r="A113" s="438"/>
      <c r="B113" s="436"/>
      <c r="C113" s="120"/>
    </row>
    <row r="114" spans="1:7" ht="15" customHeight="1" x14ac:dyDescent="0.25">
      <c r="A114" s="438"/>
      <c r="B114" s="436"/>
      <c r="C114" s="120"/>
    </row>
    <row r="115" spans="1:7" ht="15" customHeight="1" x14ac:dyDescent="0.25">
      <c r="A115" s="143"/>
    </row>
    <row r="116" spans="1:7" ht="15" customHeight="1" x14ac:dyDescent="0.25"/>
    <row r="117" spans="1:7" ht="15" customHeight="1" x14ac:dyDescent="0.25"/>
    <row r="118" spans="1:7" ht="15" customHeight="1" x14ac:dyDescent="0.25"/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/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>
      <c r="G128" s="137"/>
    </row>
    <row r="129" spans="1:8" ht="15" customHeight="1" x14ac:dyDescent="0.25">
      <c r="H129" s="137"/>
    </row>
    <row r="130" spans="1:8" ht="15" customHeight="1" x14ac:dyDescent="0.25">
      <c r="H130" s="137"/>
    </row>
    <row r="131" spans="1:8" s="137" customFormat="1" ht="15" customHeight="1" x14ac:dyDescent="0.25">
      <c r="A131" s="112"/>
      <c r="B131" s="112"/>
      <c r="C131" s="409"/>
      <c r="D131" s="409"/>
      <c r="E131" s="409"/>
      <c r="F131" s="115"/>
      <c r="G131" s="112"/>
      <c r="H131" s="112"/>
    </row>
    <row r="132" spans="1:8" s="137" customFormat="1" x14ac:dyDescent="0.25">
      <c r="A132" s="112"/>
      <c r="B132" s="112"/>
      <c r="C132" s="409"/>
      <c r="D132" s="409"/>
      <c r="E132" s="409"/>
      <c r="F132" s="115"/>
      <c r="G132" s="112"/>
      <c r="H132" s="112"/>
    </row>
    <row r="133" spans="1:8" s="137" customFormat="1" x14ac:dyDescent="0.25">
      <c r="A133" s="112"/>
      <c r="B133" s="112"/>
      <c r="C133" s="409"/>
      <c r="D133" s="409"/>
      <c r="E133" s="409"/>
      <c r="F133" s="115"/>
      <c r="G133" s="112"/>
      <c r="H133" s="112"/>
    </row>
  </sheetData>
  <mergeCells count="1">
    <mergeCell ref="A1:F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A94" workbookViewId="0">
      <selection activeCell="J108" sqref="J108"/>
    </sheetView>
  </sheetViews>
  <sheetFormatPr defaultColWidth="8.8984375" defaultRowHeight="13.85" x14ac:dyDescent="0.25"/>
  <cols>
    <col min="1" max="1" width="35.09765625" style="112" customWidth="1"/>
    <col min="2" max="2" width="42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5.09765625" style="112" customWidth="1"/>
    <col min="258" max="258" width="42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5.09765625" style="112" customWidth="1"/>
    <col min="514" max="514" width="42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5.09765625" style="112" customWidth="1"/>
    <col min="770" max="770" width="42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5.09765625" style="112" customWidth="1"/>
    <col min="1026" max="1026" width="42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5.09765625" style="112" customWidth="1"/>
    <col min="1282" max="1282" width="42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5.09765625" style="112" customWidth="1"/>
    <col min="1538" max="1538" width="42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5.09765625" style="112" customWidth="1"/>
    <col min="1794" max="1794" width="42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5.09765625" style="112" customWidth="1"/>
    <col min="2050" max="2050" width="42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5.09765625" style="112" customWidth="1"/>
    <col min="2306" max="2306" width="42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5.09765625" style="112" customWidth="1"/>
    <col min="2562" max="2562" width="42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5.09765625" style="112" customWidth="1"/>
    <col min="2818" max="2818" width="42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5.09765625" style="112" customWidth="1"/>
    <col min="3074" max="3074" width="42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5.09765625" style="112" customWidth="1"/>
    <col min="3330" max="3330" width="42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5.09765625" style="112" customWidth="1"/>
    <col min="3586" max="3586" width="42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5.09765625" style="112" customWidth="1"/>
    <col min="3842" max="3842" width="42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5.09765625" style="112" customWidth="1"/>
    <col min="4098" max="4098" width="42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5.09765625" style="112" customWidth="1"/>
    <col min="4354" max="4354" width="42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5.09765625" style="112" customWidth="1"/>
    <col min="4610" max="4610" width="42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5.09765625" style="112" customWidth="1"/>
    <col min="4866" max="4866" width="42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5.09765625" style="112" customWidth="1"/>
    <col min="5122" max="5122" width="42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5.09765625" style="112" customWidth="1"/>
    <col min="5378" max="5378" width="42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5.09765625" style="112" customWidth="1"/>
    <col min="5634" max="5634" width="42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5.09765625" style="112" customWidth="1"/>
    <col min="5890" max="5890" width="42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5.09765625" style="112" customWidth="1"/>
    <col min="6146" max="6146" width="42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5.09765625" style="112" customWidth="1"/>
    <col min="6402" max="6402" width="42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5.09765625" style="112" customWidth="1"/>
    <col min="6658" max="6658" width="42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5.09765625" style="112" customWidth="1"/>
    <col min="6914" max="6914" width="42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5.09765625" style="112" customWidth="1"/>
    <col min="7170" max="7170" width="42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5.09765625" style="112" customWidth="1"/>
    <col min="7426" max="7426" width="42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5.09765625" style="112" customWidth="1"/>
    <col min="7682" max="7682" width="42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5.09765625" style="112" customWidth="1"/>
    <col min="7938" max="7938" width="42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5.09765625" style="112" customWidth="1"/>
    <col min="8194" max="8194" width="42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5.09765625" style="112" customWidth="1"/>
    <col min="8450" max="8450" width="42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5.09765625" style="112" customWidth="1"/>
    <col min="8706" max="8706" width="42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5.09765625" style="112" customWidth="1"/>
    <col min="8962" max="8962" width="42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5.09765625" style="112" customWidth="1"/>
    <col min="9218" max="9218" width="42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5.09765625" style="112" customWidth="1"/>
    <col min="9474" max="9474" width="42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5.09765625" style="112" customWidth="1"/>
    <col min="9730" max="9730" width="42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5.09765625" style="112" customWidth="1"/>
    <col min="9986" max="9986" width="42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5.09765625" style="112" customWidth="1"/>
    <col min="10242" max="10242" width="42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5.09765625" style="112" customWidth="1"/>
    <col min="10498" max="10498" width="42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5.09765625" style="112" customWidth="1"/>
    <col min="10754" max="10754" width="42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5.09765625" style="112" customWidth="1"/>
    <col min="11010" max="11010" width="42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5.09765625" style="112" customWidth="1"/>
    <col min="11266" max="11266" width="42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5.09765625" style="112" customWidth="1"/>
    <col min="11522" max="11522" width="42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5.09765625" style="112" customWidth="1"/>
    <col min="11778" max="11778" width="42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5.09765625" style="112" customWidth="1"/>
    <col min="12034" max="12034" width="42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5.09765625" style="112" customWidth="1"/>
    <col min="12290" max="12290" width="42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5.09765625" style="112" customWidth="1"/>
    <col min="12546" max="12546" width="42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5.09765625" style="112" customWidth="1"/>
    <col min="12802" max="12802" width="42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5.09765625" style="112" customWidth="1"/>
    <col min="13058" max="13058" width="42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5.09765625" style="112" customWidth="1"/>
    <col min="13314" max="13314" width="42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5.09765625" style="112" customWidth="1"/>
    <col min="13570" max="13570" width="42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5.09765625" style="112" customWidth="1"/>
    <col min="13826" max="13826" width="42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5.09765625" style="112" customWidth="1"/>
    <col min="14082" max="14082" width="42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5.09765625" style="112" customWidth="1"/>
    <col min="14338" max="14338" width="42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5.09765625" style="112" customWidth="1"/>
    <col min="14594" max="14594" width="42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5.09765625" style="112" customWidth="1"/>
    <col min="14850" max="14850" width="42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5.09765625" style="112" customWidth="1"/>
    <col min="15106" max="15106" width="42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5.09765625" style="112" customWidth="1"/>
    <col min="15362" max="15362" width="42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5.09765625" style="112" customWidth="1"/>
    <col min="15618" max="15618" width="42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5.09765625" style="112" customWidth="1"/>
    <col min="15874" max="15874" width="42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5.09765625" style="112" customWidth="1"/>
    <col min="16130" max="16130" width="42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44136</v>
      </c>
    </row>
    <row r="3" spans="1:7" ht="15.7" customHeight="1" x14ac:dyDescent="0.25">
      <c r="B3" s="113"/>
    </row>
    <row r="4" spans="1:7" ht="15" customHeight="1" x14ac:dyDescent="0.3">
      <c r="A4" s="453" t="s">
        <v>873</v>
      </c>
      <c r="C4" s="117" t="s">
        <v>201</v>
      </c>
      <c r="D4" s="117" t="s">
        <v>202</v>
      </c>
      <c r="E4" s="117" t="s">
        <v>203</v>
      </c>
      <c r="F4" s="452" t="s">
        <v>435</v>
      </c>
    </row>
    <row r="5" spans="1:7" ht="15" customHeight="1" x14ac:dyDescent="0.25">
      <c r="A5" s="454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54" t="s">
        <v>44</v>
      </c>
      <c r="B6" s="112" t="s">
        <v>2384</v>
      </c>
      <c r="C6" s="120">
        <v>29.41</v>
      </c>
      <c r="D6" s="120">
        <v>5.88</v>
      </c>
      <c r="E6" s="120">
        <v>35.29</v>
      </c>
      <c r="F6" s="115" t="s">
        <v>5</v>
      </c>
    </row>
    <row r="7" spans="1:7" ht="15" customHeight="1" x14ac:dyDescent="0.25">
      <c r="A7" s="454" t="s">
        <v>44</v>
      </c>
      <c r="B7" s="112" t="s">
        <v>2385</v>
      </c>
      <c r="C7" s="120">
        <v>46.1</v>
      </c>
      <c r="D7" s="120">
        <v>9.2200000000000006</v>
      </c>
      <c r="E7" s="120">
        <v>55.32</v>
      </c>
      <c r="F7" s="115" t="s">
        <v>5</v>
      </c>
    </row>
    <row r="8" spans="1:7" ht="15" customHeight="1" x14ac:dyDescent="0.25">
      <c r="A8" s="112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A9" s="112" t="s">
        <v>2386</v>
      </c>
      <c r="B9" s="112" t="s">
        <v>2353</v>
      </c>
      <c r="C9" s="120">
        <v>199.53</v>
      </c>
      <c r="D9" s="120"/>
      <c r="E9" s="120">
        <v>199.53</v>
      </c>
      <c r="F9" s="115">
        <v>109242</v>
      </c>
    </row>
    <row r="10" spans="1:7" ht="15" customHeight="1" x14ac:dyDescent="0.25">
      <c r="C10" s="410">
        <f>SUM(C5:C9)</f>
        <v>917.04</v>
      </c>
      <c r="D10" s="410">
        <f>SUM(D5:D9)</f>
        <v>18.700000000000003</v>
      </c>
      <c r="E10" s="410">
        <f>SUM(E5:E9)</f>
        <v>935.74</v>
      </c>
      <c r="G10" s="112" t="s">
        <v>10</v>
      </c>
    </row>
    <row r="11" spans="1:7" ht="15" customHeight="1" x14ac:dyDescent="0.25">
      <c r="C11" s="456"/>
      <c r="D11" s="456"/>
      <c r="E11" s="456"/>
    </row>
    <row r="12" spans="1:7" ht="15" customHeight="1" x14ac:dyDescent="0.3">
      <c r="A12" s="453" t="s">
        <v>874</v>
      </c>
      <c r="C12" s="412"/>
      <c r="D12" s="412"/>
      <c r="E12" s="412"/>
    </row>
    <row r="13" spans="1:7" ht="15" customHeight="1" x14ac:dyDescent="0.25">
      <c r="A13" s="454" t="s">
        <v>12</v>
      </c>
      <c r="B13" s="112" t="s">
        <v>13</v>
      </c>
      <c r="C13" s="120">
        <v>7.57</v>
      </c>
      <c r="D13" s="120"/>
      <c r="E13" s="120">
        <v>7.57</v>
      </c>
      <c r="F13" s="115" t="s">
        <v>5</v>
      </c>
    </row>
    <row r="14" spans="1:7" ht="15" customHeight="1" x14ac:dyDescent="0.25">
      <c r="A14" s="454" t="s">
        <v>18</v>
      </c>
      <c r="B14" s="112" t="s">
        <v>2017</v>
      </c>
      <c r="C14" s="120">
        <v>36.75</v>
      </c>
      <c r="D14" s="120">
        <v>7.35</v>
      </c>
      <c r="E14" s="120">
        <v>44.1</v>
      </c>
      <c r="F14" s="115" t="s">
        <v>5</v>
      </c>
    </row>
    <row r="15" spans="1:7" ht="15" customHeight="1" x14ac:dyDescent="0.25">
      <c r="A15" s="112" t="s">
        <v>18</v>
      </c>
      <c r="B15" s="112" t="s">
        <v>2018</v>
      </c>
      <c r="C15" s="120">
        <v>15.28</v>
      </c>
      <c r="D15" s="120">
        <v>3.05</v>
      </c>
      <c r="E15" s="120">
        <v>18.329999999999998</v>
      </c>
      <c r="F15" s="124" t="s">
        <v>5</v>
      </c>
    </row>
    <row r="16" spans="1:7" ht="15" customHeight="1" x14ac:dyDescent="0.25">
      <c r="A16" s="112" t="s">
        <v>8</v>
      </c>
      <c r="B16" s="112" t="s">
        <v>2021</v>
      </c>
      <c r="C16" s="120">
        <v>63.95</v>
      </c>
      <c r="D16" s="120">
        <v>12.79</v>
      </c>
      <c r="E16" s="120">
        <v>76.739999999999995</v>
      </c>
      <c r="F16" s="124" t="s">
        <v>5</v>
      </c>
    </row>
    <row r="17" spans="1:6" ht="15" customHeight="1" x14ac:dyDescent="0.25">
      <c r="A17" s="112" t="s">
        <v>14</v>
      </c>
      <c r="B17" s="112" t="s">
        <v>2387</v>
      </c>
      <c r="C17" s="122">
        <v>28.04</v>
      </c>
      <c r="D17" s="122">
        <v>5.61</v>
      </c>
      <c r="E17" s="122">
        <v>33.65</v>
      </c>
      <c r="F17" s="112">
        <v>109243</v>
      </c>
    </row>
    <row r="18" spans="1:6" ht="15" customHeight="1" x14ac:dyDescent="0.25">
      <c r="A18" s="112" t="s">
        <v>2282</v>
      </c>
      <c r="B18" s="112" t="s">
        <v>2388</v>
      </c>
      <c r="C18" s="120">
        <v>25.16</v>
      </c>
      <c r="D18" s="120">
        <v>5.04</v>
      </c>
      <c r="E18" s="120">
        <v>30.2</v>
      </c>
      <c r="F18" s="115">
        <v>109244</v>
      </c>
    </row>
    <row r="19" spans="1:6" ht="15" customHeight="1" x14ac:dyDescent="0.25">
      <c r="A19" s="112" t="s">
        <v>107</v>
      </c>
      <c r="B19" s="112" t="s">
        <v>2389</v>
      </c>
      <c r="C19" s="122">
        <v>60</v>
      </c>
      <c r="D19" s="122"/>
      <c r="E19" s="122">
        <v>60</v>
      </c>
      <c r="F19" s="112">
        <v>109245</v>
      </c>
    </row>
    <row r="20" spans="1:6" ht="15" customHeight="1" x14ac:dyDescent="0.25">
      <c r="A20" s="112" t="s">
        <v>1659</v>
      </c>
      <c r="B20" s="112" t="s">
        <v>1659</v>
      </c>
      <c r="C20" s="122">
        <v>48.85</v>
      </c>
      <c r="D20" s="122"/>
      <c r="E20" s="122">
        <v>48.85</v>
      </c>
      <c r="F20" s="112">
        <v>109246</v>
      </c>
    </row>
    <row r="21" spans="1:6" ht="15" customHeight="1" x14ac:dyDescent="0.25">
      <c r="A21" s="112" t="s">
        <v>795</v>
      </c>
      <c r="B21" s="112" t="s">
        <v>1154</v>
      </c>
      <c r="C21" s="122">
        <v>90</v>
      </c>
      <c r="D21" s="122"/>
      <c r="E21" s="122">
        <v>90</v>
      </c>
      <c r="F21" s="112">
        <v>109245</v>
      </c>
    </row>
    <row r="22" spans="1:6" ht="15" customHeight="1" x14ac:dyDescent="0.25">
      <c r="A22" s="112" t="s">
        <v>21</v>
      </c>
      <c r="B22" s="112" t="s">
        <v>2287</v>
      </c>
      <c r="C22" s="122">
        <v>228.8</v>
      </c>
      <c r="D22" s="122">
        <v>45.76</v>
      </c>
      <c r="E22" s="122">
        <v>274.56</v>
      </c>
      <c r="F22" s="124" t="s">
        <v>5</v>
      </c>
    </row>
    <row r="23" spans="1:6" ht="15" customHeight="1" x14ac:dyDescent="0.25">
      <c r="A23" s="112" t="s">
        <v>289</v>
      </c>
      <c r="B23" s="112" t="s">
        <v>106</v>
      </c>
      <c r="C23" s="122">
        <v>3.58</v>
      </c>
      <c r="D23" s="122">
        <v>0.72</v>
      </c>
      <c r="E23" s="122">
        <v>4.3</v>
      </c>
      <c r="F23" s="124" t="s">
        <v>1963</v>
      </c>
    </row>
    <row r="24" spans="1:6" ht="15" customHeight="1" x14ac:dyDescent="0.25">
      <c r="A24" s="112" t="s">
        <v>289</v>
      </c>
      <c r="B24" s="112" t="s">
        <v>659</v>
      </c>
      <c r="C24" s="122">
        <v>3.9</v>
      </c>
      <c r="D24" s="122"/>
      <c r="E24" s="122">
        <v>3.9</v>
      </c>
      <c r="F24" s="124" t="s">
        <v>1963</v>
      </c>
    </row>
    <row r="25" spans="1:6" ht="15" customHeight="1" x14ac:dyDescent="0.25">
      <c r="A25" s="112" t="s">
        <v>289</v>
      </c>
      <c r="B25" s="112" t="s">
        <v>2390</v>
      </c>
      <c r="C25" s="122">
        <v>18.72</v>
      </c>
      <c r="D25" s="122">
        <v>2</v>
      </c>
      <c r="E25" s="122">
        <v>20.72</v>
      </c>
      <c r="F25" s="124" t="s">
        <v>1963</v>
      </c>
    </row>
    <row r="26" spans="1:6" ht="15" customHeight="1" x14ac:dyDescent="0.25">
      <c r="A26" s="112" t="s">
        <v>130</v>
      </c>
      <c r="B26" s="112" t="s">
        <v>131</v>
      </c>
      <c r="C26" s="122">
        <v>48.45</v>
      </c>
      <c r="D26" s="122">
        <v>9.69</v>
      </c>
      <c r="E26" s="122">
        <v>58.14</v>
      </c>
      <c r="F26" s="124">
        <v>109258</v>
      </c>
    </row>
    <row r="27" spans="1:6" ht="15" customHeight="1" x14ac:dyDescent="0.25">
      <c r="A27" s="112" t="s">
        <v>2391</v>
      </c>
      <c r="B27" s="112" t="s">
        <v>2392</v>
      </c>
      <c r="C27" s="122">
        <v>378</v>
      </c>
      <c r="D27" s="122">
        <v>75.599999999999994</v>
      </c>
      <c r="E27" s="122">
        <v>453.6</v>
      </c>
      <c r="F27" s="124" t="s">
        <v>1963</v>
      </c>
    </row>
    <row r="28" spans="1:6" ht="15" customHeight="1" x14ac:dyDescent="0.25">
      <c r="A28" s="112" t="s">
        <v>2393</v>
      </c>
      <c r="B28" s="112" t="s">
        <v>2394</v>
      </c>
      <c r="C28" s="122">
        <v>698.99</v>
      </c>
      <c r="D28" s="122">
        <v>139.80000000000001</v>
      </c>
      <c r="E28" s="122">
        <v>838.79</v>
      </c>
      <c r="F28" s="124" t="s">
        <v>1963</v>
      </c>
    </row>
    <row r="29" spans="1:6" ht="15" customHeight="1" x14ac:dyDescent="0.25">
      <c r="C29" s="410">
        <f>SUM(C13:C28)</f>
        <v>1756.0400000000002</v>
      </c>
      <c r="D29" s="410">
        <f>SUM(D13:D28)</f>
        <v>307.40999999999997</v>
      </c>
      <c r="E29" s="410">
        <f>SUM(E13:E28)</f>
        <v>2063.4499999999998</v>
      </c>
    </row>
    <row r="30" spans="1:6" ht="15" customHeight="1" x14ac:dyDescent="0.25">
      <c r="C30" s="456"/>
      <c r="D30" s="456"/>
      <c r="E30" s="456"/>
    </row>
    <row r="31" spans="1:6" ht="15" customHeight="1" x14ac:dyDescent="0.3">
      <c r="A31" s="453" t="s">
        <v>876</v>
      </c>
      <c r="C31" s="412"/>
      <c r="D31" s="412"/>
      <c r="E31" s="412"/>
    </row>
    <row r="32" spans="1:6" ht="15" customHeight="1" x14ac:dyDescent="0.25">
      <c r="A32" s="454" t="s">
        <v>206</v>
      </c>
      <c r="B32" s="112" t="s">
        <v>4</v>
      </c>
      <c r="C32" s="412">
        <v>474</v>
      </c>
      <c r="D32" s="412"/>
      <c r="E32" s="412">
        <v>474</v>
      </c>
      <c r="F32" s="115" t="s">
        <v>5</v>
      </c>
    </row>
    <row r="33" spans="1:6" ht="15" customHeight="1" x14ac:dyDescent="0.25">
      <c r="A33" s="454" t="s">
        <v>44</v>
      </c>
      <c r="B33" s="112" t="s">
        <v>2395</v>
      </c>
      <c r="C33" s="120">
        <v>85.69</v>
      </c>
      <c r="D33" s="120">
        <v>17.14</v>
      </c>
      <c r="E33" s="120">
        <v>102.83</v>
      </c>
      <c r="F33" s="115" t="s">
        <v>5</v>
      </c>
    </row>
    <row r="34" spans="1:6" ht="15" customHeight="1" x14ac:dyDescent="0.25">
      <c r="A34" s="454" t="s">
        <v>2255</v>
      </c>
      <c r="B34" s="112" t="s">
        <v>218</v>
      </c>
      <c r="C34" s="120">
        <v>80</v>
      </c>
      <c r="D34" s="120">
        <v>16</v>
      </c>
      <c r="E34" s="120">
        <v>96</v>
      </c>
      <c r="F34" s="115">
        <v>109247</v>
      </c>
    </row>
    <row r="35" spans="1:6" ht="15" customHeight="1" x14ac:dyDescent="0.25">
      <c r="A35" s="454" t="s">
        <v>2396</v>
      </c>
      <c r="B35" s="112" t="s">
        <v>2397</v>
      </c>
      <c r="C35" s="120">
        <v>112</v>
      </c>
      <c r="D35" s="120">
        <v>22.4</v>
      </c>
      <c r="E35" s="120">
        <v>134.4</v>
      </c>
      <c r="F35" s="115" t="s">
        <v>5</v>
      </c>
    </row>
    <row r="36" spans="1:6" ht="15" customHeight="1" x14ac:dyDescent="0.25">
      <c r="A36" s="454" t="s">
        <v>2250</v>
      </c>
      <c r="B36" s="112" t="s">
        <v>2330</v>
      </c>
      <c r="C36" s="120">
        <v>1385</v>
      </c>
      <c r="D36" s="120">
        <v>277</v>
      </c>
      <c r="E36" s="120">
        <v>1662</v>
      </c>
      <c r="F36" s="115">
        <v>109248</v>
      </c>
    </row>
    <row r="37" spans="1:6" ht="15" customHeight="1" x14ac:dyDescent="0.25">
      <c r="A37" s="454" t="s">
        <v>2398</v>
      </c>
      <c r="B37" s="112" t="s">
        <v>2399</v>
      </c>
      <c r="C37" s="120">
        <v>40</v>
      </c>
      <c r="D37" s="120"/>
      <c r="E37" s="120">
        <v>40</v>
      </c>
      <c r="F37" s="115">
        <v>109249</v>
      </c>
    </row>
    <row r="38" spans="1:6" ht="15" customHeight="1" x14ac:dyDescent="0.25">
      <c r="A38" s="454" t="s">
        <v>2400</v>
      </c>
      <c r="B38" s="112" t="s">
        <v>2401</v>
      </c>
      <c r="C38" s="120">
        <v>66.66</v>
      </c>
      <c r="D38" s="120">
        <v>13.33</v>
      </c>
      <c r="E38" s="120">
        <v>79.989999999999995</v>
      </c>
      <c r="F38" s="115" t="s">
        <v>1963</v>
      </c>
    </row>
    <row r="39" spans="1:6" ht="15" customHeight="1" x14ac:dyDescent="0.25">
      <c r="A39" s="454" t="s">
        <v>30</v>
      </c>
      <c r="B39" s="112" t="s">
        <v>2402</v>
      </c>
      <c r="C39" s="120">
        <v>12.5</v>
      </c>
      <c r="D39" s="120">
        <v>2.5</v>
      </c>
      <c r="E39" s="120">
        <v>15</v>
      </c>
      <c r="F39" s="115" t="s">
        <v>5</v>
      </c>
    </row>
    <row r="40" spans="1:6" s="127" customFormat="1" ht="15" customHeight="1" x14ac:dyDescent="0.3">
      <c r="B40" s="128"/>
      <c r="C40" s="410">
        <f>SUM(C32:C39)</f>
        <v>2255.85</v>
      </c>
      <c r="D40" s="410">
        <f>SUM(D32:D39)</f>
        <v>348.37</v>
      </c>
      <c r="E40" s="410">
        <f>SUM(E32:E39)</f>
        <v>2604.2199999999998</v>
      </c>
      <c r="F40" s="126"/>
    </row>
    <row r="41" spans="1:6" s="127" customFormat="1" ht="15" customHeight="1" x14ac:dyDescent="0.3">
      <c r="B41" s="128"/>
      <c r="C41" s="456"/>
      <c r="D41" s="456"/>
      <c r="E41" s="456"/>
      <c r="F41" s="126"/>
    </row>
    <row r="42" spans="1:6" ht="15" customHeight="1" x14ac:dyDescent="0.3">
      <c r="A42" s="453" t="s">
        <v>887</v>
      </c>
      <c r="C42" s="412"/>
      <c r="D42" s="412"/>
      <c r="E42" s="412"/>
    </row>
    <row r="43" spans="1:6" ht="15" customHeight="1" x14ac:dyDescent="0.25">
      <c r="A43" s="454" t="s">
        <v>3</v>
      </c>
      <c r="B43" s="112" t="s">
        <v>4</v>
      </c>
      <c r="C43" s="412">
        <v>195</v>
      </c>
      <c r="D43" s="412"/>
      <c r="E43" s="412">
        <v>195</v>
      </c>
      <c r="F43" s="115" t="s">
        <v>5</v>
      </c>
    </row>
    <row r="44" spans="1:6" ht="15" customHeight="1" x14ac:dyDescent="0.25">
      <c r="A44" s="454" t="s">
        <v>44</v>
      </c>
      <c r="B44" s="454" t="s">
        <v>2403</v>
      </c>
      <c r="C44" s="120">
        <v>85.69</v>
      </c>
      <c r="D44" s="120">
        <v>17.14</v>
      </c>
      <c r="E44" s="120">
        <v>102.83</v>
      </c>
      <c r="F44" s="133" t="s">
        <v>5</v>
      </c>
    </row>
    <row r="45" spans="1:6" ht="15" customHeight="1" x14ac:dyDescent="0.25">
      <c r="A45" s="454" t="s">
        <v>253</v>
      </c>
      <c r="B45" s="112" t="s">
        <v>2404</v>
      </c>
      <c r="C45" s="120">
        <v>35</v>
      </c>
      <c r="D45" s="120">
        <v>7</v>
      </c>
      <c r="E45" s="120">
        <v>42</v>
      </c>
      <c r="F45" s="133">
        <v>109250</v>
      </c>
    </row>
    <row r="46" spans="1:6" ht="15" customHeight="1" x14ac:dyDescent="0.25">
      <c r="A46" s="454" t="s">
        <v>253</v>
      </c>
      <c r="B46" s="112" t="s">
        <v>2405</v>
      </c>
      <c r="C46" s="120">
        <v>35</v>
      </c>
      <c r="D46" s="120">
        <v>7</v>
      </c>
      <c r="E46" s="120">
        <v>42</v>
      </c>
      <c r="F46" s="133">
        <v>109250</v>
      </c>
    </row>
    <row r="47" spans="1:6" ht="15" customHeight="1" x14ac:dyDescent="0.25">
      <c r="A47" s="454" t="s">
        <v>686</v>
      </c>
      <c r="B47" s="112" t="s">
        <v>2406</v>
      </c>
      <c r="C47" s="120">
        <v>520</v>
      </c>
      <c r="D47" s="120">
        <v>104</v>
      </c>
      <c r="E47" s="120">
        <v>624</v>
      </c>
      <c r="F47" s="133">
        <v>109259</v>
      </c>
    </row>
    <row r="48" spans="1:6" ht="15" customHeight="1" x14ac:dyDescent="0.25">
      <c r="A48" s="129"/>
      <c r="B48" s="127"/>
      <c r="C48" s="410">
        <f>SUM(C43:C47)</f>
        <v>870.69</v>
      </c>
      <c r="D48" s="410">
        <f>SUM(D43:D47)</f>
        <v>135.13999999999999</v>
      </c>
      <c r="E48" s="410">
        <f>SUM(E43:E47)</f>
        <v>1005.8299999999999</v>
      </c>
    </row>
    <row r="49" spans="1:6" ht="15" customHeight="1" x14ac:dyDescent="0.25">
      <c r="A49" s="129"/>
      <c r="B49" s="127"/>
      <c r="C49" s="456"/>
      <c r="D49" s="456"/>
      <c r="E49" s="456"/>
    </row>
    <row r="50" spans="1:6" ht="15" customHeight="1" x14ac:dyDescent="0.3">
      <c r="A50" s="453" t="s">
        <v>1175</v>
      </c>
      <c r="C50" s="456"/>
      <c r="D50" s="456"/>
      <c r="E50" s="456"/>
    </row>
    <row r="51" spans="1:6" ht="15" customHeight="1" x14ac:dyDescent="0.25">
      <c r="A51" s="454" t="s">
        <v>1952</v>
      </c>
      <c r="B51" s="112" t="s">
        <v>2407</v>
      </c>
      <c r="C51" s="456">
        <v>8</v>
      </c>
      <c r="D51" s="456"/>
      <c r="E51" s="456">
        <v>8</v>
      </c>
      <c r="F51" s="115" t="s">
        <v>5</v>
      </c>
    </row>
    <row r="52" spans="1:6" ht="15" customHeight="1" x14ac:dyDescent="0.25">
      <c r="A52" s="454" t="s">
        <v>2408</v>
      </c>
      <c r="B52" s="112" t="s">
        <v>2409</v>
      </c>
      <c r="C52" s="456">
        <v>208.33</v>
      </c>
      <c r="D52" s="456">
        <v>41.67</v>
      </c>
      <c r="E52" s="456">
        <v>250</v>
      </c>
      <c r="F52" s="115">
        <v>109251</v>
      </c>
    </row>
    <row r="53" spans="1:6" ht="15" customHeight="1" x14ac:dyDescent="0.25">
      <c r="A53" s="454" t="s">
        <v>2410</v>
      </c>
      <c r="B53" s="112" t="s">
        <v>2411</v>
      </c>
      <c r="C53" s="456">
        <v>125</v>
      </c>
      <c r="D53" s="456">
        <v>25</v>
      </c>
      <c r="E53" s="456">
        <v>150</v>
      </c>
      <c r="F53" s="115">
        <v>109252</v>
      </c>
    </row>
    <row r="54" spans="1:6" ht="15" customHeight="1" x14ac:dyDescent="0.25">
      <c r="A54" s="454" t="s">
        <v>2412</v>
      </c>
      <c r="B54" s="112" t="s">
        <v>2413</v>
      </c>
      <c r="C54" s="456">
        <v>186.39</v>
      </c>
      <c r="D54" s="456">
        <v>37.28</v>
      </c>
      <c r="E54" s="456">
        <v>223.67</v>
      </c>
      <c r="F54" s="115">
        <v>109253</v>
      </c>
    </row>
    <row r="55" spans="1:6" ht="15" customHeight="1" x14ac:dyDescent="0.25">
      <c r="C55" s="410">
        <f>SUM(C51:C54)</f>
        <v>527.72</v>
      </c>
      <c r="D55" s="410">
        <f>SUM(D51:D54)</f>
        <v>103.95</v>
      </c>
      <c r="E55" s="410">
        <f>SUM(E51:E54)</f>
        <v>631.66999999999996</v>
      </c>
    </row>
    <row r="56" spans="1:6" ht="15" customHeight="1" x14ac:dyDescent="0.25"/>
    <row r="57" spans="1:6" ht="15" customHeight="1" x14ac:dyDescent="0.3">
      <c r="A57" s="453" t="s">
        <v>1183</v>
      </c>
      <c r="B57" s="454"/>
      <c r="C57" s="412"/>
      <c r="D57" s="412"/>
      <c r="E57" s="412"/>
    </row>
    <row r="58" spans="1:6" ht="15" customHeight="1" x14ac:dyDescent="0.25">
      <c r="A58" s="454" t="s">
        <v>206</v>
      </c>
      <c r="B58" s="454" t="s">
        <v>4</v>
      </c>
      <c r="C58" s="412">
        <v>561</v>
      </c>
      <c r="D58" s="412"/>
      <c r="E58" s="412">
        <v>561</v>
      </c>
      <c r="F58" s="115" t="s">
        <v>5</v>
      </c>
    </row>
    <row r="59" spans="1:6" ht="15" customHeight="1" x14ac:dyDescent="0.25">
      <c r="A59" s="454" t="s">
        <v>44</v>
      </c>
      <c r="B59" s="454" t="s">
        <v>2403</v>
      </c>
      <c r="C59" s="412">
        <v>29.41</v>
      </c>
      <c r="D59" s="412">
        <v>5.88</v>
      </c>
      <c r="E59" s="412">
        <v>35.29</v>
      </c>
      <c r="F59" s="115" t="s">
        <v>5</v>
      </c>
    </row>
    <row r="60" spans="1:6" ht="15" customHeight="1" x14ac:dyDescent="0.25">
      <c r="A60" s="454" t="s">
        <v>44</v>
      </c>
      <c r="B60" s="454" t="s">
        <v>2385</v>
      </c>
      <c r="C60" s="412">
        <v>46.09</v>
      </c>
      <c r="D60" s="412">
        <v>9.2200000000000006</v>
      </c>
      <c r="E60" s="412">
        <v>55.31</v>
      </c>
      <c r="F60" s="115" t="s">
        <v>5</v>
      </c>
    </row>
    <row r="61" spans="1:6" ht="15" customHeight="1" x14ac:dyDescent="0.25">
      <c r="A61" s="454" t="s">
        <v>686</v>
      </c>
      <c r="B61" s="454" t="s">
        <v>1371</v>
      </c>
      <c r="C61" s="412">
        <v>410</v>
      </c>
      <c r="D61" s="412">
        <v>82</v>
      </c>
      <c r="E61" s="412">
        <v>492</v>
      </c>
      <c r="F61" s="115">
        <v>109254</v>
      </c>
    </row>
    <row r="62" spans="1:6" ht="15" customHeight="1" x14ac:dyDescent="0.25">
      <c r="C62" s="410">
        <f>SUM(C58:C61)</f>
        <v>1046.5</v>
      </c>
      <c r="D62" s="410">
        <f>SUM(D58:D61)</f>
        <v>97.1</v>
      </c>
      <c r="E62" s="410">
        <f>SUM(E58:E61)</f>
        <v>1143.5999999999999</v>
      </c>
    </row>
    <row r="63" spans="1:6" ht="15" customHeight="1" x14ac:dyDescent="0.25">
      <c r="C63" s="456"/>
      <c r="D63" s="456"/>
      <c r="E63" s="456"/>
    </row>
    <row r="64" spans="1:6" ht="15" customHeight="1" x14ac:dyDescent="0.3">
      <c r="A64" s="453" t="s">
        <v>888</v>
      </c>
      <c r="C64" s="412"/>
      <c r="D64" s="412"/>
      <c r="E64" s="412"/>
    </row>
    <row r="65" spans="1:6" ht="15" customHeight="1" x14ac:dyDescent="0.25">
      <c r="A65" s="454" t="s">
        <v>3</v>
      </c>
      <c r="B65" s="112" t="s">
        <v>4</v>
      </c>
      <c r="C65" s="412">
        <v>304</v>
      </c>
      <c r="D65" s="412"/>
      <c r="E65" s="412">
        <v>304</v>
      </c>
      <c r="F65" s="115" t="s">
        <v>5</v>
      </c>
    </row>
    <row r="66" spans="1:6" ht="15" customHeight="1" x14ac:dyDescent="0.25">
      <c r="A66" s="454" t="s">
        <v>3</v>
      </c>
      <c r="B66" s="112" t="s">
        <v>4</v>
      </c>
      <c r="C66" s="412">
        <v>200</v>
      </c>
      <c r="D66" s="412"/>
      <c r="E66" s="412">
        <v>200</v>
      </c>
      <c r="F66" s="115" t="s">
        <v>5</v>
      </c>
    </row>
    <row r="67" spans="1:6" ht="15" customHeight="1" x14ac:dyDescent="0.25">
      <c r="A67" s="454" t="s">
        <v>3</v>
      </c>
      <c r="B67" s="112" t="s">
        <v>4</v>
      </c>
      <c r="C67" s="412">
        <v>125</v>
      </c>
      <c r="D67" s="412"/>
      <c r="E67" s="412">
        <v>125</v>
      </c>
      <c r="F67" s="115" t="s">
        <v>5</v>
      </c>
    </row>
    <row r="68" spans="1:6" ht="15" customHeight="1" x14ac:dyDescent="0.25">
      <c r="A68" s="454" t="s">
        <v>8</v>
      </c>
      <c r="B68" s="112" t="s">
        <v>1387</v>
      </c>
      <c r="C68" s="412">
        <v>30.49</v>
      </c>
      <c r="D68" s="412">
        <v>6.1</v>
      </c>
      <c r="E68" s="412">
        <v>36.590000000000003</v>
      </c>
      <c r="F68" s="115" t="s">
        <v>5</v>
      </c>
    </row>
    <row r="69" spans="1:6" ht="15" customHeight="1" x14ac:dyDescent="0.25">
      <c r="A69" s="112" t="s">
        <v>1845</v>
      </c>
      <c r="B69" s="253" t="s">
        <v>2414</v>
      </c>
      <c r="C69" s="412">
        <v>476.22</v>
      </c>
      <c r="D69" s="412">
        <v>95.24</v>
      </c>
      <c r="E69" s="412">
        <v>571.46</v>
      </c>
      <c r="F69" s="115" t="s">
        <v>5</v>
      </c>
    </row>
    <row r="70" spans="1:6" ht="15" customHeight="1" x14ac:dyDescent="0.25">
      <c r="A70" s="454" t="s">
        <v>21</v>
      </c>
      <c r="B70" s="112" t="s">
        <v>2287</v>
      </c>
      <c r="C70" s="412">
        <v>28.6</v>
      </c>
      <c r="D70" s="412">
        <v>5.72</v>
      </c>
      <c r="E70" s="412">
        <v>34.32</v>
      </c>
      <c r="F70" s="115" t="s">
        <v>5</v>
      </c>
    </row>
    <row r="71" spans="1:6" ht="15" customHeight="1" x14ac:dyDescent="0.25">
      <c r="A71" s="129"/>
      <c r="B71" s="127"/>
      <c r="C71" s="410">
        <f>SUM(C65:C70)</f>
        <v>1164.31</v>
      </c>
      <c r="D71" s="410">
        <f>SUM(D65:D70)</f>
        <v>107.05999999999999</v>
      </c>
      <c r="E71" s="410">
        <f>SUM(E65:E70)</f>
        <v>1271.3700000000001</v>
      </c>
    </row>
    <row r="72" spans="1:6" ht="15" customHeight="1" x14ac:dyDescent="0.25">
      <c r="A72" s="129"/>
      <c r="B72" s="127"/>
      <c r="C72" s="456"/>
      <c r="D72" s="456"/>
      <c r="E72" s="456"/>
    </row>
    <row r="73" spans="1:6" ht="15" customHeight="1" x14ac:dyDescent="0.3">
      <c r="A73" s="134" t="s">
        <v>890</v>
      </c>
      <c r="B73" s="127"/>
      <c r="C73" s="456"/>
      <c r="D73" s="456"/>
      <c r="E73" s="456"/>
    </row>
    <row r="74" spans="1:6" ht="15" customHeight="1" x14ac:dyDescent="0.25">
      <c r="A74" s="429" t="s">
        <v>472</v>
      </c>
      <c r="B74" s="250" t="s">
        <v>2315</v>
      </c>
      <c r="C74" s="456">
        <v>313.33</v>
      </c>
      <c r="D74" s="456">
        <v>62.67</v>
      </c>
      <c r="E74" s="456">
        <v>376</v>
      </c>
      <c r="F74" s="115">
        <v>109255</v>
      </c>
    </row>
    <row r="75" spans="1:6" ht="15" customHeight="1" x14ac:dyDescent="0.25">
      <c r="A75" s="129"/>
      <c r="B75" s="127"/>
      <c r="C75" s="410">
        <f>SUM(C74:C74)</f>
        <v>313.33</v>
      </c>
      <c r="D75" s="410">
        <f>SUM(D74:D74)</f>
        <v>62.67</v>
      </c>
      <c r="E75" s="410">
        <f>SUM(E74:E74)</f>
        <v>376</v>
      </c>
    </row>
    <row r="76" spans="1:6" ht="15" customHeight="1" x14ac:dyDescent="0.25">
      <c r="A76" s="129"/>
      <c r="B76" s="127"/>
      <c r="C76" s="456"/>
      <c r="D76" s="456"/>
      <c r="E76" s="456"/>
    </row>
    <row r="77" spans="1:6" ht="15" customHeight="1" x14ac:dyDescent="0.35">
      <c r="A77" s="455" t="s">
        <v>2050</v>
      </c>
      <c r="B77" s="284"/>
      <c r="C77" s="395"/>
      <c r="D77" s="395"/>
      <c r="E77" s="395"/>
      <c r="F77" s="266"/>
    </row>
    <row r="78" spans="1:6" ht="15" customHeight="1" x14ac:dyDescent="0.25">
      <c r="A78" s="112" t="s">
        <v>2415</v>
      </c>
      <c r="B78" s="454" t="s">
        <v>2416</v>
      </c>
      <c r="C78" s="122">
        <v>138.56</v>
      </c>
      <c r="D78" s="122">
        <v>27.71</v>
      </c>
      <c r="E78" s="122">
        <v>166.27</v>
      </c>
      <c r="F78" s="115" t="s">
        <v>1963</v>
      </c>
    </row>
    <row r="79" spans="1:6" ht="26.25" customHeight="1" x14ac:dyDescent="0.25">
      <c r="A79" s="112" t="s">
        <v>2417</v>
      </c>
      <c r="B79" s="413" t="s">
        <v>2418</v>
      </c>
      <c r="C79" s="122">
        <v>72.63</v>
      </c>
      <c r="D79" s="122" t="s">
        <v>10</v>
      </c>
      <c r="E79" s="122">
        <v>72.63</v>
      </c>
      <c r="F79" s="115">
        <v>109256</v>
      </c>
    </row>
    <row r="80" spans="1:6" ht="27.1" customHeight="1" x14ac:dyDescent="0.25">
      <c r="A80" s="112" t="s">
        <v>2417</v>
      </c>
      <c r="B80" s="413" t="s">
        <v>2418</v>
      </c>
      <c r="C80" s="122">
        <v>10.47</v>
      </c>
      <c r="D80" s="122"/>
      <c r="E80" s="122">
        <v>10.47</v>
      </c>
      <c r="F80" s="115">
        <v>109260</v>
      </c>
    </row>
    <row r="81" spans="1:8" ht="15" customHeight="1" x14ac:dyDescent="0.25">
      <c r="A81" s="112" t="s">
        <v>2419</v>
      </c>
      <c r="B81" s="454" t="s">
        <v>2420</v>
      </c>
      <c r="C81" s="122">
        <v>165.8</v>
      </c>
      <c r="D81" s="122" t="s">
        <v>10</v>
      </c>
      <c r="E81" s="122">
        <v>165.8</v>
      </c>
      <c r="F81" s="115">
        <v>109257</v>
      </c>
    </row>
    <row r="82" spans="1:8" ht="15" customHeight="1" x14ac:dyDescent="0.35">
      <c r="A82" s="455"/>
      <c r="B82" s="284"/>
      <c r="C82" s="410">
        <f>SUM(C78:C81)</f>
        <v>387.46000000000004</v>
      </c>
      <c r="D82" s="410">
        <f>SUM(D78:D81)</f>
        <v>27.71</v>
      </c>
      <c r="E82" s="410">
        <f>SUM(E78:E81)</f>
        <v>415.17</v>
      </c>
      <c r="F82" s="266"/>
    </row>
    <row r="83" spans="1:8" ht="15" customHeight="1" x14ac:dyDescent="0.35">
      <c r="A83" s="455"/>
      <c r="B83" s="284"/>
      <c r="C83" s="456"/>
      <c r="D83" s="456"/>
      <c r="E83" s="456"/>
      <c r="F83" s="266"/>
    </row>
    <row r="84" spans="1:8" ht="15" customHeight="1" x14ac:dyDescent="0.35">
      <c r="A84" s="455" t="s">
        <v>1907</v>
      </c>
      <c r="B84" s="284"/>
      <c r="C84" s="395"/>
      <c r="D84" s="395"/>
      <c r="E84" s="395"/>
      <c r="F84" s="266"/>
    </row>
    <row r="85" spans="1:8" ht="15" customHeight="1" x14ac:dyDescent="0.35">
      <c r="B85" s="454"/>
      <c r="C85" s="412"/>
      <c r="D85" s="412"/>
      <c r="E85" s="412"/>
      <c r="F85" s="266"/>
    </row>
    <row r="86" spans="1:8" ht="15" customHeight="1" x14ac:dyDescent="0.35">
      <c r="A86" s="455"/>
      <c r="B86" s="284"/>
      <c r="C86" s="410">
        <f>SUM(C85:C85)</f>
        <v>0</v>
      </c>
      <c r="D86" s="410">
        <f>SUM(D85:D85)</f>
        <v>0</v>
      </c>
      <c r="E86" s="410">
        <f>SUM(E85:E85)</f>
        <v>0</v>
      </c>
    </row>
    <row r="87" spans="1:8" ht="15" customHeight="1" x14ac:dyDescent="0.35">
      <c r="A87" s="455"/>
      <c r="B87" s="284"/>
      <c r="C87" s="456"/>
      <c r="D87" s="456"/>
      <c r="E87" s="456"/>
    </row>
    <row r="88" spans="1:8" ht="15" customHeight="1" x14ac:dyDescent="0.3">
      <c r="A88" s="453" t="s">
        <v>1709</v>
      </c>
      <c r="C88" s="130"/>
      <c r="D88" s="130"/>
      <c r="E88" s="130"/>
    </row>
    <row r="89" spans="1:8" ht="15" customHeight="1" x14ac:dyDescent="0.25">
      <c r="C89" s="122"/>
      <c r="D89" s="122"/>
      <c r="E89" s="122"/>
    </row>
    <row r="90" spans="1:8" ht="15" customHeight="1" x14ac:dyDescent="0.25">
      <c r="A90" s="454"/>
      <c r="C90" s="410">
        <f>SUM(C89:C89)</f>
        <v>0</v>
      </c>
      <c r="D90" s="410">
        <f>SUM(D89:D89)</f>
        <v>0</v>
      </c>
      <c r="E90" s="410">
        <f>SUM(E89:E89)</f>
        <v>0</v>
      </c>
    </row>
    <row r="91" spans="1:8" ht="15" customHeight="1" x14ac:dyDescent="0.3">
      <c r="A91" s="453"/>
      <c r="B91" s="128"/>
      <c r="C91" s="456"/>
      <c r="D91" s="456"/>
      <c r="E91" s="456"/>
    </row>
    <row r="92" spans="1:8" ht="15" customHeight="1" x14ac:dyDescent="0.3">
      <c r="A92" s="135" t="s">
        <v>1199</v>
      </c>
      <c r="B92" s="135"/>
      <c r="C92" s="412"/>
      <c r="D92" s="412"/>
      <c r="E92" s="412"/>
    </row>
    <row r="93" spans="1:8" ht="15" customHeight="1" x14ac:dyDescent="0.25">
      <c r="A93" s="112" t="s">
        <v>8</v>
      </c>
      <c r="B93" s="253" t="s">
        <v>1387</v>
      </c>
      <c r="C93" s="412">
        <v>25.97</v>
      </c>
      <c r="D93" s="412">
        <v>5.19</v>
      </c>
      <c r="E93" s="412">
        <v>31.16</v>
      </c>
      <c r="F93" s="126" t="s">
        <v>5</v>
      </c>
    </row>
    <row r="94" spans="1:8" ht="15" customHeight="1" x14ac:dyDescent="0.25">
      <c r="A94" s="112" t="s">
        <v>21</v>
      </c>
      <c r="B94" s="253" t="s">
        <v>2287</v>
      </c>
      <c r="C94" s="412">
        <v>28.6</v>
      </c>
      <c r="D94" s="412">
        <v>5.72</v>
      </c>
      <c r="E94" s="412">
        <v>34.32</v>
      </c>
      <c r="F94" s="126" t="s">
        <v>5</v>
      </c>
      <c r="H94" s="249"/>
    </row>
    <row r="95" spans="1:8" ht="15" customHeight="1" x14ac:dyDescent="0.25">
      <c r="C95" s="410">
        <f>SUM(C93:C94)</f>
        <v>54.57</v>
      </c>
      <c r="D95" s="410">
        <f>SUM(D93:D94)</f>
        <v>10.91</v>
      </c>
      <c r="E95" s="410">
        <f>SUM(E93:E94)</f>
        <v>65.48</v>
      </c>
      <c r="H95" s="249"/>
    </row>
    <row r="96" spans="1:8" ht="15" customHeight="1" x14ac:dyDescent="0.25">
      <c r="C96" s="456"/>
      <c r="D96" s="456"/>
      <c r="E96" s="456"/>
      <c r="H96" s="249"/>
    </row>
    <row r="97" spans="1:6" ht="15" customHeight="1" x14ac:dyDescent="0.3">
      <c r="A97" s="453" t="s">
        <v>894</v>
      </c>
      <c r="C97" s="112"/>
      <c r="D97" s="112"/>
      <c r="E97" s="112"/>
      <c r="F97" s="112"/>
    </row>
    <row r="98" spans="1:6" ht="15" customHeight="1" x14ac:dyDescent="0.25">
      <c r="A98" s="137" t="s">
        <v>90</v>
      </c>
      <c r="B98" s="138" t="s">
        <v>245</v>
      </c>
      <c r="C98" s="122">
        <v>10661.25</v>
      </c>
      <c r="D98" s="450"/>
      <c r="E98" s="122">
        <v>10661.25</v>
      </c>
      <c r="F98" s="124" t="s">
        <v>92</v>
      </c>
    </row>
    <row r="99" spans="1:6" ht="15" customHeight="1" x14ac:dyDescent="0.25">
      <c r="A99" s="137" t="s">
        <v>93</v>
      </c>
      <c r="B99" s="138" t="s">
        <v>246</v>
      </c>
      <c r="C99" s="122">
        <v>2908.11</v>
      </c>
      <c r="D99" s="450"/>
      <c r="E99" s="122">
        <v>2908.11</v>
      </c>
      <c r="F99" s="124">
        <v>109261</v>
      </c>
    </row>
    <row r="100" spans="1:6" ht="15" customHeight="1" x14ac:dyDescent="0.25">
      <c r="A100" s="137" t="s">
        <v>95</v>
      </c>
      <c r="B100" s="138" t="s">
        <v>2421</v>
      </c>
      <c r="C100" s="122">
        <v>3171.78</v>
      </c>
      <c r="D100" s="450"/>
      <c r="E100" s="122">
        <v>3171.78</v>
      </c>
      <c r="F100" s="124">
        <v>109262</v>
      </c>
    </row>
    <row r="101" spans="1:6" ht="15" customHeight="1" x14ac:dyDescent="0.25">
      <c r="C101" s="410">
        <f>SUM(C98:C100)</f>
        <v>16741.14</v>
      </c>
      <c r="D101" s="410">
        <f>SUM(D98:D100)</f>
        <v>0</v>
      </c>
      <c r="E101" s="410">
        <f>SUM(E98:E100)</f>
        <v>16741.14</v>
      </c>
      <c r="F101" s="112"/>
    </row>
    <row r="102" spans="1:6" ht="15" customHeight="1" x14ac:dyDescent="0.25">
      <c r="C102" s="112"/>
      <c r="D102" s="112"/>
      <c r="E102" s="112"/>
      <c r="F102" s="112"/>
    </row>
    <row r="103" spans="1:6" ht="15" customHeight="1" x14ac:dyDescent="0.25">
      <c r="B103" s="141" t="s">
        <v>75</v>
      </c>
      <c r="C103" s="410">
        <f>SUM(+C95+C10+C62+C40+C29+C48+C71+C55+C75+C82+C86+C90+C101)</f>
        <v>26034.649999999998</v>
      </c>
      <c r="D103" s="410">
        <f>SUM(+D95+D10+D62+D40+D29+D48+D71+D55+D75+D82+D86+D90+D101)</f>
        <v>1219.0200000000002</v>
      </c>
      <c r="E103" s="410">
        <f>SUM(+E95+E10+E62+E40+E29+E48+E71+E55+E75+E82+E86+E90+E101)</f>
        <v>27253.67</v>
      </c>
    </row>
    <row r="104" spans="1:6" ht="15" customHeight="1" x14ac:dyDescent="0.25">
      <c r="B104" s="145"/>
      <c r="C104" s="456"/>
      <c r="D104" s="456"/>
      <c r="E104" s="456"/>
    </row>
    <row r="105" spans="1:6" ht="15" customHeight="1" x14ac:dyDescent="0.25">
      <c r="A105" s="454"/>
      <c r="C105" s="120"/>
    </row>
    <row r="106" spans="1:6" ht="15" customHeight="1" x14ac:dyDescent="0.25">
      <c r="A106" s="256" t="s">
        <v>2120</v>
      </c>
      <c r="B106" s="436"/>
      <c r="C106" s="120"/>
    </row>
    <row r="107" spans="1:6" ht="15" customHeight="1" x14ac:dyDescent="0.25">
      <c r="A107" s="256"/>
      <c r="B107" s="436"/>
      <c r="C107" s="120"/>
    </row>
    <row r="108" spans="1:6" ht="15" customHeight="1" x14ac:dyDescent="0.25">
      <c r="A108" s="437"/>
      <c r="C108" s="120"/>
    </row>
    <row r="109" spans="1:6" ht="15" customHeight="1" x14ac:dyDescent="0.25">
      <c r="A109" s="438"/>
      <c r="B109" s="436"/>
      <c r="C109" s="120"/>
    </row>
    <row r="110" spans="1:6" ht="15" customHeight="1" x14ac:dyDescent="0.25">
      <c r="A110" s="438"/>
      <c r="B110" s="436"/>
      <c r="C110" s="120"/>
    </row>
    <row r="111" spans="1:6" ht="30.85" customHeight="1" x14ac:dyDescent="0.25">
      <c r="A111" s="451"/>
      <c r="B111" s="436"/>
      <c r="C111" s="120"/>
    </row>
    <row r="112" spans="1:6" ht="15" customHeight="1" x14ac:dyDescent="0.25">
      <c r="A112" s="438"/>
      <c r="B112" s="436"/>
      <c r="C112" s="120"/>
    </row>
    <row r="113" spans="1:8" ht="15" customHeight="1" x14ac:dyDescent="0.25">
      <c r="A113" s="438"/>
      <c r="B113" s="436"/>
      <c r="C113" s="120"/>
    </row>
    <row r="114" spans="1:8" ht="15" customHeight="1" x14ac:dyDescent="0.25">
      <c r="A114" s="143"/>
    </row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/>
    <row r="120" spans="1:8" ht="15" customHeight="1" x14ac:dyDescent="0.25"/>
    <row r="121" spans="1:8" ht="15" customHeight="1" x14ac:dyDescent="0.25"/>
    <row r="122" spans="1:8" ht="15" customHeight="1" x14ac:dyDescent="0.25"/>
    <row r="123" spans="1:8" ht="15" customHeight="1" x14ac:dyDescent="0.25"/>
    <row r="124" spans="1:8" ht="15" customHeight="1" x14ac:dyDescent="0.25"/>
    <row r="125" spans="1:8" ht="15" customHeight="1" x14ac:dyDescent="0.25"/>
    <row r="126" spans="1:8" ht="15" customHeight="1" x14ac:dyDescent="0.25"/>
    <row r="127" spans="1:8" ht="15" customHeight="1" x14ac:dyDescent="0.25">
      <c r="G127" s="137"/>
    </row>
    <row r="128" spans="1:8" ht="15" customHeight="1" x14ac:dyDescent="0.25">
      <c r="H128" s="137"/>
    </row>
    <row r="129" spans="1:8" ht="15" customHeight="1" x14ac:dyDescent="0.25">
      <c r="H129" s="137"/>
    </row>
    <row r="130" spans="1:8" s="137" customFormat="1" ht="15" customHeight="1" x14ac:dyDescent="0.25">
      <c r="A130" s="112"/>
      <c r="B130" s="112"/>
      <c r="C130" s="409"/>
      <c r="D130" s="409"/>
      <c r="E130" s="409"/>
      <c r="F130" s="115"/>
      <c r="G130" s="112"/>
      <c r="H130" s="112"/>
    </row>
    <row r="131" spans="1:8" s="137" customFormat="1" x14ac:dyDescent="0.25">
      <c r="A131" s="112"/>
      <c r="B131" s="112"/>
      <c r="C131" s="409"/>
      <c r="D131" s="409"/>
      <c r="E131" s="409"/>
      <c r="F131" s="115"/>
      <c r="G131" s="112"/>
      <c r="H131" s="112"/>
    </row>
    <row r="132" spans="1:8" s="137" customFormat="1" x14ac:dyDescent="0.25">
      <c r="A132" s="112"/>
      <c r="B132" s="112"/>
      <c r="C132" s="409"/>
      <c r="D132" s="409"/>
      <c r="E132" s="409"/>
      <c r="F132" s="115"/>
      <c r="G132" s="112"/>
      <c r="H132" s="112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37" workbookViewId="0">
      <selection activeCell="B18" sqref="B18"/>
    </sheetView>
  </sheetViews>
  <sheetFormatPr defaultColWidth="8.8984375" defaultRowHeight="12.7" x14ac:dyDescent="0.25"/>
  <cols>
    <col min="1" max="1" width="3.296875" style="1" customWidth="1"/>
    <col min="2" max="2" width="25.69921875" style="2" customWidth="1"/>
    <col min="3" max="3" width="30.3984375" style="2" customWidth="1"/>
    <col min="4" max="4" width="10.296875" style="4" customWidth="1"/>
    <col min="5" max="5" width="11.296875" style="4" customWidth="1"/>
    <col min="6" max="6" width="10.69921875" style="4" customWidth="1"/>
    <col min="7" max="7" width="9.296875" style="5" customWidth="1"/>
    <col min="8" max="8" width="8.296875" style="1" customWidth="1"/>
    <col min="9" max="256" width="8.8984375" style="2"/>
    <col min="257" max="257" width="3.296875" style="2" customWidth="1"/>
    <col min="258" max="258" width="25.69921875" style="2" customWidth="1"/>
    <col min="259" max="259" width="30.3984375" style="2" customWidth="1"/>
    <col min="260" max="260" width="10.296875" style="2" customWidth="1"/>
    <col min="261" max="261" width="9.09765625" style="2" customWidth="1"/>
    <col min="262" max="262" width="10.69921875" style="2" customWidth="1"/>
    <col min="263" max="263" width="9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5.69921875" style="2" customWidth="1"/>
    <col min="515" max="515" width="30.3984375" style="2" customWidth="1"/>
    <col min="516" max="516" width="10.296875" style="2" customWidth="1"/>
    <col min="517" max="517" width="9.09765625" style="2" customWidth="1"/>
    <col min="518" max="518" width="10.69921875" style="2" customWidth="1"/>
    <col min="519" max="519" width="9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5.69921875" style="2" customWidth="1"/>
    <col min="771" max="771" width="30.3984375" style="2" customWidth="1"/>
    <col min="772" max="772" width="10.296875" style="2" customWidth="1"/>
    <col min="773" max="773" width="9.09765625" style="2" customWidth="1"/>
    <col min="774" max="774" width="10.69921875" style="2" customWidth="1"/>
    <col min="775" max="775" width="9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5.69921875" style="2" customWidth="1"/>
    <col min="1027" max="1027" width="30.3984375" style="2" customWidth="1"/>
    <col min="1028" max="1028" width="10.296875" style="2" customWidth="1"/>
    <col min="1029" max="1029" width="9.09765625" style="2" customWidth="1"/>
    <col min="1030" max="1030" width="10.69921875" style="2" customWidth="1"/>
    <col min="1031" max="1031" width="9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5.69921875" style="2" customWidth="1"/>
    <col min="1283" max="1283" width="30.3984375" style="2" customWidth="1"/>
    <col min="1284" max="1284" width="10.296875" style="2" customWidth="1"/>
    <col min="1285" max="1285" width="9.09765625" style="2" customWidth="1"/>
    <col min="1286" max="1286" width="10.69921875" style="2" customWidth="1"/>
    <col min="1287" max="1287" width="9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5.69921875" style="2" customWidth="1"/>
    <col min="1539" max="1539" width="30.3984375" style="2" customWidth="1"/>
    <col min="1540" max="1540" width="10.296875" style="2" customWidth="1"/>
    <col min="1541" max="1541" width="9.09765625" style="2" customWidth="1"/>
    <col min="1542" max="1542" width="10.69921875" style="2" customWidth="1"/>
    <col min="1543" max="1543" width="9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5.69921875" style="2" customWidth="1"/>
    <col min="1795" max="1795" width="30.3984375" style="2" customWidth="1"/>
    <col min="1796" max="1796" width="10.296875" style="2" customWidth="1"/>
    <col min="1797" max="1797" width="9.09765625" style="2" customWidth="1"/>
    <col min="1798" max="1798" width="10.69921875" style="2" customWidth="1"/>
    <col min="1799" max="1799" width="9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5.69921875" style="2" customWidth="1"/>
    <col min="2051" max="2051" width="30.3984375" style="2" customWidth="1"/>
    <col min="2052" max="2052" width="10.296875" style="2" customWidth="1"/>
    <col min="2053" max="2053" width="9.09765625" style="2" customWidth="1"/>
    <col min="2054" max="2054" width="10.69921875" style="2" customWidth="1"/>
    <col min="2055" max="2055" width="9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5.69921875" style="2" customWidth="1"/>
    <col min="2307" max="2307" width="30.3984375" style="2" customWidth="1"/>
    <col min="2308" max="2308" width="10.296875" style="2" customWidth="1"/>
    <col min="2309" max="2309" width="9.09765625" style="2" customWidth="1"/>
    <col min="2310" max="2310" width="10.69921875" style="2" customWidth="1"/>
    <col min="2311" max="2311" width="9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5.69921875" style="2" customWidth="1"/>
    <col min="2563" max="2563" width="30.3984375" style="2" customWidth="1"/>
    <col min="2564" max="2564" width="10.296875" style="2" customWidth="1"/>
    <col min="2565" max="2565" width="9.09765625" style="2" customWidth="1"/>
    <col min="2566" max="2566" width="10.69921875" style="2" customWidth="1"/>
    <col min="2567" max="2567" width="9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5.69921875" style="2" customWidth="1"/>
    <col min="2819" max="2819" width="30.3984375" style="2" customWidth="1"/>
    <col min="2820" max="2820" width="10.296875" style="2" customWidth="1"/>
    <col min="2821" max="2821" width="9.09765625" style="2" customWidth="1"/>
    <col min="2822" max="2822" width="10.69921875" style="2" customWidth="1"/>
    <col min="2823" max="2823" width="9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5.69921875" style="2" customWidth="1"/>
    <col min="3075" max="3075" width="30.3984375" style="2" customWidth="1"/>
    <col min="3076" max="3076" width="10.296875" style="2" customWidth="1"/>
    <col min="3077" max="3077" width="9.09765625" style="2" customWidth="1"/>
    <col min="3078" max="3078" width="10.69921875" style="2" customWidth="1"/>
    <col min="3079" max="3079" width="9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5.69921875" style="2" customWidth="1"/>
    <col min="3331" max="3331" width="30.3984375" style="2" customWidth="1"/>
    <col min="3332" max="3332" width="10.296875" style="2" customWidth="1"/>
    <col min="3333" max="3333" width="9.09765625" style="2" customWidth="1"/>
    <col min="3334" max="3334" width="10.69921875" style="2" customWidth="1"/>
    <col min="3335" max="3335" width="9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5.69921875" style="2" customWidth="1"/>
    <col min="3587" max="3587" width="30.3984375" style="2" customWidth="1"/>
    <col min="3588" max="3588" width="10.296875" style="2" customWidth="1"/>
    <col min="3589" max="3589" width="9.09765625" style="2" customWidth="1"/>
    <col min="3590" max="3590" width="10.69921875" style="2" customWidth="1"/>
    <col min="3591" max="3591" width="9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5.69921875" style="2" customWidth="1"/>
    <col min="3843" max="3843" width="30.3984375" style="2" customWidth="1"/>
    <col min="3844" max="3844" width="10.296875" style="2" customWidth="1"/>
    <col min="3845" max="3845" width="9.09765625" style="2" customWidth="1"/>
    <col min="3846" max="3846" width="10.69921875" style="2" customWidth="1"/>
    <col min="3847" max="3847" width="9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5.69921875" style="2" customWidth="1"/>
    <col min="4099" max="4099" width="30.3984375" style="2" customWidth="1"/>
    <col min="4100" max="4100" width="10.296875" style="2" customWidth="1"/>
    <col min="4101" max="4101" width="9.09765625" style="2" customWidth="1"/>
    <col min="4102" max="4102" width="10.69921875" style="2" customWidth="1"/>
    <col min="4103" max="4103" width="9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5.69921875" style="2" customWidth="1"/>
    <col min="4355" max="4355" width="30.3984375" style="2" customWidth="1"/>
    <col min="4356" max="4356" width="10.296875" style="2" customWidth="1"/>
    <col min="4357" max="4357" width="9.09765625" style="2" customWidth="1"/>
    <col min="4358" max="4358" width="10.69921875" style="2" customWidth="1"/>
    <col min="4359" max="4359" width="9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5.69921875" style="2" customWidth="1"/>
    <col min="4611" max="4611" width="30.3984375" style="2" customWidth="1"/>
    <col min="4612" max="4612" width="10.296875" style="2" customWidth="1"/>
    <col min="4613" max="4613" width="9.09765625" style="2" customWidth="1"/>
    <col min="4614" max="4614" width="10.69921875" style="2" customWidth="1"/>
    <col min="4615" max="4615" width="9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5.69921875" style="2" customWidth="1"/>
    <col min="4867" max="4867" width="30.3984375" style="2" customWidth="1"/>
    <col min="4868" max="4868" width="10.296875" style="2" customWidth="1"/>
    <col min="4869" max="4869" width="9.09765625" style="2" customWidth="1"/>
    <col min="4870" max="4870" width="10.69921875" style="2" customWidth="1"/>
    <col min="4871" max="4871" width="9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5.69921875" style="2" customWidth="1"/>
    <col min="5123" max="5123" width="30.3984375" style="2" customWidth="1"/>
    <col min="5124" max="5124" width="10.296875" style="2" customWidth="1"/>
    <col min="5125" max="5125" width="9.09765625" style="2" customWidth="1"/>
    <col min="5126" max="5126" width="10.69921875" style="2" customWidth="1"/>
    <col min="5127" max="5127" width="9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5.69921875" style="2" customWidth="1"/>
    <col min="5379" max="5379" width="30.3984375" style="2" customWidth="1"/>
    <col min="5380" max="5380" width="10.296875" style="2" customWidth="1"/>
    <col min="5381" max="5381" width="9.09765625" style="2" customWidth="1"/>
    <col min="5382" max="5382" width="10.69921875" style="2" customWidth="1"/>
    <col min="5383" max="5383" width="9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5.69921875" style="2" customWidth="1"/>
    <col min="5635" max="5635" width="30.3984375" style="2" customWidth="1"/>
    <col min="5636" max="5636" width="10.296875" style="2" customWidth="1"/>
    <col min="5637" max="5637" width="9.09765625" style="2" customWidth="1"/>
    <col min="5638" max="5638" width="10.69921875" style="2" customWidth="1"/>
    <col min="5639" max="5639" width="9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5.69921875" style="2" customWidth="1"/>
    <col min="5891" max="5891" width="30.3984375" style="2" customWidth="1"/>
    <col min="5892" max="5892" width="10.296875" style="2" customWidth="1"/>
    <col min="5893" max="5893" width="9.09765625" style="2" customWidth="1"/>
    <col min="5894" max="5894" width="10.69921875" style="2" customWidth="1"/>
    <col min="5895" max="5895" width="9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5.69921875" style="2" customWidth="1"/>
    <col min="6147" max="6147" width="30.3984375" style="2" customWidth="1"/>
    <col min="6148" max="6148" width="10.296875" style="2" customWidth="1"/>
    <col min="6149" max="6149" width="9.09765625" style="2" customWidth="1"/>
    <col min="6150" max="6150" width="10.69921875" style="2" customWidth="1"/>
    <col min="6151" max="6151" width="9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5.69921875" style="2" customWidth="1"/>
    <col min="6403" max="6403" width="30.3984375" style="2" customWidth="1"/>
    <col min="6404" max="6404" width="10.296875" style="2" customWidth="1"/>
    <col min="6405" max="6405" width="9.09765625" style="2" customWidth="1"/>
    <col min="6406" max="6406" width="10.69921875" style="2" customWidth="1"/>
    <col min="6407" max="6407" width="9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5.69921875" style="2" customWidth="1"/>
    <col min="6659" max="6659" width="30.3984375" style="2" customWidth="1"/>
    <col min="6660" max="6660" width="10.296875" style="2" customWidth="1"/>
    <col min="6661" max="6661" width="9.09765625" style="2" customWidth="1"/>
    <col min="6662" max="6662" width="10.69921875" style="2" customWidth="1"/>
    <col min="6663" max="6663" width="9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5.69921875" style="2" customWidth="1"/>
    <col min="6915" max="6915" width="30.3984375" style="2" customWidth="1"/>
    <col min="6916" max="6916" width="10.296875" style="2" customWidth="1"/>
    <col min="6917" max="6917" width="9.09765625" style="2" customWidth="1"/>
    <col min="6918" max="6918" width="10.69921875" style="2" customWidth="1"/>
    <col min="6919" max="6919" width="9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5.69921875" style="2" customWidth="1"/>
    <col min="7171" max="7171" width="30.3984375" style="2" customWidth="1"/>
    <col min="7172" max="7172" width="10.296875" style="2" customWidth="1"/>
    <col min="7173" max="7173" width="9.09765625" style="2" customWidth="1"/>
    <col min="7174" max="7174" width="10.69921875" style="2" customWidth="1"/>
    <col min="7175" max="7175" width="9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5.69921875" style="2" customWidth="1"/>
    <col min="7427" max="7427" width="30.3984375" style="2" customWidth="1"/>
    <col min="7428" max="7428" width="10.296875" style="2" customWidth="1"/>
    <col min="7429" max="7429" width="9.09765625" style="2" customWidth="1"/>
    <col min="7430" max="7430" width="10.69921875" style="2" customWidth="1"/>
    <col min="7431" max="7431" width="9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5.69921875" style="2" customWidth="1"/>
    <col min="7683" max="7683" width="30.3984375" style="2" customWidth="1"/>
    <col min="7684" max="7684" width="10.296875" style="2" customWidth="1"/>
    <col min="7685" max="7685" width="9.09765625" style="2" customWidth="1"/>
    <col min="7686" max="7686" width="10.69921875" style="2" customWidth="1"/>
    <col min="7687" max="7687" width="9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5.69921875" style="2" customWidth="1"/>
    <col min="7939" max="7939" width="30.3984375" style="2" customWidth="1"/>
    <col min="7940" max="7940" width="10.296875" style="2" customWidth="1"/>
    <col min="7941" max="7941" width="9.09765625" style="2" customWidth="1"/>
    <col min="7942" max="7942" width="10.69921875" style="2" customWidth="1"/>
    <col min="7943" max="7943" width="9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5.69921875" style="2" customWidth="1"/>
    <col min="8195" max="8195" width="30.3984375" style="2" customWidth="1"/>
    <col min="8196" max="8196" width="10.296875" style="2" customWidth="1"/>
    <col min="8197" max="8197" width="9.09765625" style="2" customWidth="1"/>
    <col min="8198" max="8198" width="10.69921875" style="2" customWidth="1"/>
    <col min="8199" max="8199" width="9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5.69921875" style="2" customWidth="1"/>
    <col min="8451" max="8451" width="30.3984375" style="2" customWidth="1"/>
    <col min="8452" max="8452" width="10.296875" style="2" customWidth="1"/>
    <col min="8453" max="8453" width="9.09765625" style="2" customWidth="1"/>
    <col min="8454" max="8454" width="10.69921875" style="2" customWidth="1"/>
    <col min="8455" max="8455" width="9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5.69921875" style="2" customWidth="1"/>
    <col min="8707" max="8707" width="30.3984375" style="2" customWidth="1"/>
    <col min="8708" max="8708" width="10.296875" style="2" customWidth="1"/>
    <col min="8709" max="8709" width="9.09765625" style="2" customWidth="1"/>
    <col min="8710" max="8710" width="10.69921875" style="2" customWidth="1"/>
    <col min="8711" max="8711" width="9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5.69921875" style="2" customWidth="1"/>
    <col min="8963" max="8963" width="30.3984375" style="2" customWidth="1"/>
    <col min="8964" max="8964" width="10.296875" style="2" customWidth="1"/>
    <col min="8965" max="8965" width="9.09765625" style="2" customWidth="1"/>
    <col min="8966" max="8966" width="10.69921875" style="2" customWidth="1"/>
    <col min="8967" max="8967" width="9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5.69921875" style="2" customWidth="1"/>
    <col min="9219" max="9219" width="30.3984375" style="2" customWidth="1"/>
    <col min="9220" max="9220" width="10.296875" style="2" customWidth="1"/>
    <col min="9221" max="9221" width="9.09765625" style="2" customWidth="1"/>
    <col min="9222" max="9222" width="10.69921875" style="2" customWidth="1"/>
    <col min="9223" max="9223" width="9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5.69921875" style="2" customWidth="1"/>
    <col min="9475" max="9475" width="30.3984375" style="2" customWidth="1"/>
    <col min="9476" max="9476" width="10.296875" style="2" customWidth="1"/>
    <col min="9477" max="9477" width="9.09765625" style="2" customWidth="1"/>
    <col min="9478" max="9478" width="10.69921875" style="2" customWidth="1"/>
    <col min="9479" max="9479" width="9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5.69921875" style="2" customWidth="1"/>
    <col min="9731" max="9731" width="30.3984375" style="2" customWidth="1"/>
    <col min="9732" max="9732" width="10.296875" style="2" customWidth="1"/>
    <col min="9733" max="9733" width="9.09765625" style="2" customWidth="1"/>
    <col min="9734" max="9734" width="10.69921875" style="2" customWidth="1"/>
    <col min="9735" max="9735" width="9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5.69921875" style="2" customWidth="1"/>
    <col min="9987" max="9987" width="30.3984375" style="2" customWidth="1"/>
    <col min="9988" max="9988" width="10.296875" style="2" customWidth="1"/>
    <col min="9989" max="9989" width="9.09765625" style="2" customWidth="1"/>
    <col min="9990" max="9990" width="10.69921875" style="2" customWidth="1"/>
    <col min="9991" max="9991" width="9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5.69921875" style="2" customWidth="1"/>
    <col min="10243" max="10243" width="30.3984375" style="2" customWidth="1"/>
    <col min="10244" max="10244" width="10.296875" style="2" customWidth="1"/>
    <col min="10245" max="10245" width="9.09765625" style="2" customWidth="1"/>
    <col min="10246" max="10246" width="10.69921875" style="2" customWidth="1"/>
    <col min="10247" max="10247" width="9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5.69921875" style="2" customWidth="1"/>
    <col min="10499" max="10499" width="30.3984375" style="2" customWidth="1"/>
    <col min="10500" max="10500" width="10.296875" style="2" customWidth="1"/>
    <col min="10501" max="10501" width="9.09765625" style="2" customWidth="1"/>
    <col min="10502" max="10502" width="10.69921875" style="2" customWidth="1"/>
    <col min="10503" max="10503" width="9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5.69921875" style="2" customWidth="1"/>
    <col min="10755" max="10755" width="30.3984375" style="2" customWidth="1"/>
    <col min="10756" max="10756" width="10.296875" style="2" customWidth="1"/>
    <col min="10757" max="10757" width="9.09765625" style="2" customWidth="1"/>
    <col min="10758" max="10758" width="10.69921875" style="2" customWidth="1"/>
    <col min="10759" max="10759" width="9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5.69921875" style="2" customWidth="1"/>
    <col min="11011" max="11011" width="30.3984375" style="2" customWidth="1"/>
    <col min="11012" max="11012" width="10.296875" style="2" customWidth="1"/>
    <col min="11013" max="11013" width="9.09765625" style="2" customWidth="1"/>
    <col min="11014" max="11014" width="10.69921875" style="2" customWidth="1"/>
    <col min="11015" max="11015" width="9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5.69921875" style="2" customWidth="1"/>
    <col min="11267" max="11267" width="30.3984375" style="2" customWidth="1"/>
    <col min="11268" max="11268" width="10.296875" style="2" customWidth="1"/>
    <col min="11269" max="11269" width="9.09765625" style="2" customWidth="1"/>
    <col min="11270" max="11270" width="10.69921875" style="2" customWidth="1"/>
    <col min="11271" max="11271" width="9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5.69921875" style="2" customWidth="1"/>
    <col min="11523" max="11523" width="30.3984375" style="2" customWidth="1"/>
    <col min="11524" max="11524" width="10.296875" style="2" customWidth="1"/>
    <col min="11525" max="11525" width="9.09765625" style="2" customWidth="1"/>
    <col min="11526" max="11526" width="10.69921875" style="2" customWidth="1"/>
    <col min="11527" max="11527" width="9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5.69921875" style="2" customWidth="1"/>
    <col min="11779" max="11779" width="30.3984375" style="2" customWidth="1"/>
    <col min="11780" max="11780" width="10.296875" style="2" customWidth="1"/>
    <col min="11781" max="11781" width="9.09765625" style="2" customWidth="1"/>
    <col min="11782" max="11782" width="10.69921875" style="2" customWidth="1"/>
    <col min="11783" max="11783" width="9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5.69921875" style="2" customWidth="1"/>
    <col min="12035" max="12035" width="30.3984375" style="2" customWidth="1"/>
    <col min="12036" max="12036" width="10.296875" style="2" customWidth="1"/>
    <col min="12037" max="12037" width="9.09765625" style="2" customWidth="1"/>
    <col min="12038" max="12038" width="10.69921875" style="2" customWidth="1"/>
    <col min="12039" max="12039" width="9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5.69921875" style="2" customWidth="1"/>
    <col min="12291" max="12291" width="30.3984375" style="2" customWidth="1"/>
    <col min="12292" max="12292" width="10.296875" style="2" customWidth="1"/>
    <col min="12293" max="12293" width="9.09765625" style="2" customWidth="1"/>
    <col min="12294" max="12294" width="10.69921875" style="2" customWidth="1"/>
    <col min="12295" max="12295" width="9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5.69921875" style="2" customWidth="1"/>
    <col min="12547" max="12547" width="30.3984375" style="2" customWidth="1"/>
    <col min="12548" max="12548" width="10.296875" style="2" customWidth="1"/>
    <col min="12549" max="12549" width="9.09765625" style="2" customWidth="1"/>
    <col min="12550" max="12550" width="10.69921875" style="2" customWidth="1"/>
    <col min="12551" max="12551" width="9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5.69921875" style="2" customWidth="1"/>
    <col min="12803" max="12803" width="30.3984375" style="2" customWidth="1"/>
    <col min="12804" max="12804" width="10.296875" style="2" customWidth="1"/>
    <col min="12805" max="12805" width="9.09765625" style="2" customWidth="1"/>
    <col min="12806" max="12806" width="10.69921875" style="2" customWidth="1"/>
    <col min="12807" max="12807" width="9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5.69921875" style="2" customWidth="1"/>
    <col min="13059" max="13059" width="30.3984375" style="2" customWidth="1"/>
    <col min="13060" max="13060" width="10.296875" style="2" customWidth="1"/>
    <col min="13061" max="13061" width="9.09765625" style="2" customWidth="1"/>
    <col min="13062" max="13062" width="10.69921875" style="2" customWidth="1"/>
    <col min="13063" max="13063" width="9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5.69921875" style="2" customWidth="1"/>
    <col min="13315" max="13315" width="30.3984375" style="2" customWidth="1"/>
    <col min="13316" max="13316" width="10.296875" style="2" customWidth="1"/>
    <col min="13317" max="13317" width="9.09765625" style="2" customWidth="1"/>
    <col min="13318" max="13318" width="10.69921875" style="2" customWidth="1"/>
    <col min="13319" max="13319" width="9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5.69921875" style="2" customWidth="1"/>
    <col min="13571" max="13571" width="30.3984375" style="2" customWidth="1"/>
    <col min="13572" max="13572" width="10.296875" style="2" customWidth="1"/>
    <col min="13573" max="13573" width="9.09765625" style="2" customWidth="1"/>
    <col min="13574" max="13574" width="10.69921875" style="2" customWidth="1"/>
    <col min="13575" max="13575" width="9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5.69921875" style="2" customWidth="1"/>
    <col min="13827" max="13827" width="30.3984375" style="2" customWidth="1"/>
    <col min="13828" max="13828" width="10.296875" style="2" customWidth="1"/>
    <col min="13829" max="13829" width="9.09765625" style="2" customWidth="1"/>
    <col min="13830" max="13830" width="10.69921875" style="2" customWidth="1"/>
    <col min="13831" max="13831" width="9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5.69921875" style="2" customWidth="1"/>
    <col min="14083" max="14083" width="30.3984375" style="2" customWidth="1"/>
    <col min="14084" max="14084" width="10.296875" style="2" customWidth="1"/>
    <col min="14085" max="14085" width="9.09765625" style="2" customWidth="1"/>
    <col min="14086" max="14086" width="10.69921875" style="2" customWidth="1"/>
    <col min="14087" max="14087" width="9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5.69921875" style="2" customWidth="1"/>
    <col min="14339" max="14339" width="30.3984375" style="2" customWidth="1"/>
    <col min="14340" max="14340" width="10.296875" style="2" customWidth="1"/>
    <col min="14341" max="14341" width="9.09765625" style="2" customWidth="1"/>
    <col min="14342" max="14342" width="10.69921875" style="2" customWidth="1"/>
    <col min="14343" max="14343" width="9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5.69921875" style="2" customWidth="1"/>
    <col min="14595" max="14595" width="30.3984375" style="2" customWidth="1"/>
    <col min="14596" max="14596" width="10.296875" style="2" customWidth="1"/>
    <col min="14597" max="14597" width="9.09765625" style="2" customWidth="1"/>
    <col min="14598" max="14598" width="10.69921875" style="2" customWidth="1"/>
    <col min="14599" max="14599" width="9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5.69921875" style="2" customWidth="1"/>
    <col min="14851" max="14851" width="30.3984375" style="2" customWidth="1"/>
    <col min="14852" max="14852" width="10.296875" style="2" customWidth="1"/>
    <col min="14853" max="14853" width="9.09765625" style="2" customWidth="1"/>
    <col min="14854" max="14854" width="10.69921875" style="2" customWidth="1"/>
    <col min="14855" max="14855" width="9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5.69921875" style="2" customWidth="1"/>
    <col min="15107" max="15107" width="30.3984375" style="2" customWidth="1"/>
    <col min="15108" max="15108" width="10.296875" style="2" customWidth="1"/>
    <col min="15109" max="15109" width="9.09765625" style="2" customWidth="1"/>
    <col min="15110" max="15110" width="10.69921875" style="2" customWidth="1"/>
    <col min="15111" max="15111" width="9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5.69921875" style="2" customWidth="1"/>
    <col min="15363" max="15363" width="30.3984375" style="2" customWidth="1"/>
    <col min="15364" max="15364" width="10.296875" style="2" customWidth="1"/>
    <col min="15365" max="15365" width="9.09765625" style="2" customWidth="1"/>
    <col min="15366" max="15366" width="10.69921875" style="2" customWidth="1"/>
    <col min="15367" max="15367" width="9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5.69921875" style="2" customWidth="1"/>
    <col min="15619" max="15619" width="30.3984375" style="2" customWidth="1"/>
    <col min="15620" max="15620" width="10.296875" style="2" customWidth="1"/>
    <col min="15621" max="15621" width="9.09765625" style="2" customWidth="1"/>
    <col min="15622" max="15622" width="10.69921875" style="2" customWidth="1"/>
    <col min="15623" max="15623" width="9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5.69921875" style="2" customWidth="1"/>
    <col min="15875" max="15875" width="30.3984375" style="2" customWidth="1"/>
    <col min="15876" max="15876" width="10.296875" style="2" customWidth="1"/>
    <col min="15877" max="15877" width="9.09765625" style="2" customWidth="1"/>
    <col min="15878" max="15878" width="10.69921875" style="2" customWidth="1"/>
    <col min="15879" max="15879" width="9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5.69921875" style="2" customWidth="1"/>
    <col min="16131" max="16131" width="30.3984375" style="2" customWidth="1"/>
    <col min="16132" max="16132" width="10.296875" style="2" customWidth="1"/>
    <col min="16133" max="16133" width="9.09765625" style="2" customWidth="1"/>
    <col min="16134" max="16134" width="10.69921875" style="2" customWidth="1"/>
    <col min="16135" max="16135" width="9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200</v>
      </c>
      <c r="C1" s="493"/>
      <c r="D1" s="493"/>
      <c r="E1" s="493"/>
      <c r="F1" s="493"/>
      <c r="G1" s="493"/>
    </row>
    <row r="2" spans="2:9" ht="15.7" customHeight="1" x14ac:dyDescent="0.25">
      <c r="C2" s="3">
        <v>42795</v>
      </c>
    </row>
    <row r="3" spans="2:9" ht="11.95" customHeight="1" x14ac:dyDescent="0.25">
      <c r="C3" s="3"/>
      <c r="G3" s="58" t="s">
        <v>0</v>
      </c>
    </row>
    <row r="4" spans="2:9" ht="15" customHeight="1" x14ac:dyDescent="0.25">
      <c r="B4" s="59" t="s">
        <v>1</v>
      </c>
      <c r="D4" s="8" t="s">
        <v>201</v>
      </c>
      <c r="E4" s="8" t="s">
        <v>202</v>
      </c>
      <c r="F4" s="8" t="s">
        <v>203</v>
      </c>
      <c r="G4" s="58" t="s">
        <v>2</v>
      </c>
    </row>
    <row r="5" spans="2:9" ht="11.95" customHeight="1" x14ac:dyDescent="0.25">
      <c r="B5" s="60" t="s">
        <v>14</v>
      </c>
      <c r="C5" s="2" t="s">
        <v>385</v>
      </c>
      <c r="D5" s="10">
        <v>78.150000000000006</v>
      </c>
      <c r="E5" s="10">
        <v>15.63</v>
      </c>
      <c r="F5" s="10">
        <v>93.78</v>
      </c>
      <c r="G5" s="5">
        <v>203112</v>
      </c>
    </row>
    <row r="6" spans="2:9" ht="11.95" customHeight="1" x14ac:dyDescent="0.25">
      <c r="B6" s="60" t="s">
        <v>6</v>
      </c>
      <c r="C6" s="2" t="s">
        <v>386</v>
      </c>
      <c r="D6" s="11">
        <v>53.95</v>
      </c>
      <c r="E6" s="11">
        <v>10.79</v>
      </c>
      <c r="F6" s="11">
        <v>64.739999999999995</v>
      </c>
      <c r="G6" s="5" t="s">
        <v>5</v>
      </c>
      <c r="H6" s="12"/>
    </row>
    <row r="7" spans="2:9" ht="11.95" customHeight="1" x14ac:dyDescent="0.25">
      <c r="B7" s="60" t="s">
        <v>249</v>
      </c>
      <c r="C7" s="2" t="s">
        <v>387</v>
      </c>
      <c r="D7" s="11">
        <v>1465.5</v>
      </c>
      <c r="E7" s="11"/>
      <c r="F7" s="11">
        <v>1465.5</v>
      </c>
      <c r="G7" s="5" t="s">
        <v>388</v>
      </c>
      <c r="H7" s="12"/>
    </row>
    <row r="8" spans="2:9" ht="11.95" customHeight="1" x14ac:dyDescent="0.25">
      <c r="B8" s="60" t="s">
        <v>42</v>
      </c>
      <c r="C8" s="2" t="s">
        <v>389</v>
      </c>
      <c r="D8" s="11">
        <v>84.97</v>
      </c>
      <c r="E8" s="11">
        <v>16.989999999999998</v>
      </c>
      <c r="F8" s="11">
        <v>101.96</v>
      </c>
      <c r="G8" s="5" t="s">
        <v>5</v>
      </c>
      <c r="H8" s="12"/>
    </row>
    <row r="9" spans="2:9" ht="11.95" customHeight="1" x14ac:dyDescent="0.25">
      <c r="B9" s="60" t="s">
        <v>8</v>
      </c>
      <c r="C9" s="2" t="s">
        <v>390</v>
      </c>
      <c r="D9" s="11">
        <v>15</v>
      </c>
      <c r="E9" s="11">
        <v>3</v>
      </c>
      <c r="F9" s="11">
        <v>18</v>
      </c>
      <c r="G9" s="5" t="s">
        <v>5</v>
      </c>
      <c r="H9" s="12"/>
    </row>
    <row r="10" spans="2:9" ht="12.85" customHeight="1" x14ac:dyDescent="0.25">
      <c r="D10" s="13">
        <f>SUM(D5:D9)</f>
        <v>1697.57</v>
      </c>
      <c r="E10" s="13">
        <f>SUM(E5:E9)</f>
        <v>46.41</v>
      </c>
      <c r="F10" s="13">
        <f>SUM(F5:F9)</f>
        <v>1743.98</v>
      </c>
      <c r="I10" s="2" t="s">
        <v>10</v>
      </c>
    </row>
    <row r="11" spans="2:9" x14ac:dyDescent="0.25">
      <c r="B11" s="59" t="s">
        <v>11</v>
      </c>
      <c r="D11" s="14"/>
      <c r="E11" s="14"/>
      <c r="F11" s="14"/>
    </row>
    <row r="12" spans="2:9" x14ac:dyDescent="0.25">
      <c r="B12" s="60" t="s">
        <v>12</v>
      </c>
      <c r="C12" s="2" t="s">
        <v>13</v>
      </c>
      <c r="D12" s="15">
        <v>9.0500000000000007</v>
      </c>
      <c r="E12" s="15"/>
      <c r="F12" s="15">
        <v>9.0500000000000007</v>
      </c>
      <c r="G12" s="5" t="s">
        <v>5</v>
      </c>
    </row>
    <row r="13" spans="2:9" x14ac:dyDescent="0.25">
      <c r="B13" s="60" t="s">
        <v>14</v>
      </c>
      <c r="C13" s="2" t="s">
        <v>15</v>
      </c>
      <c r="D13" s="15">
        <v>11.18</v>
      </c>
      <c r="E13" s="15">
        <v>2.23</v>
      </c>
      <c r="F13" s="15">
        <v>13.41</v>
      </c>
      <c r="G13" s="5">
        <v>203112</v>
      </c>
    </row>
    <row r="14" spans="2:9" x14ac:dyDescent="0.25">
      <c r="B14" s="60" t="s">
        <v>23</v>
      </c>
      <c r="C14" s="2" t="s">
        <v>391</v>
      </c>
      <c r="D14" s="15">
        <v>134.54</v>
      </c>
      <c r="E14" s="15">
        <v>24.91</v>
      </c>
      <c r="F14" s="15">
        <v>159.44999999999999</v>
      </c>
      <c r="G14" s="5">
        <v>203113</v>
      </c>
    </row>
    <row r="15" spans="2:9" x14ac:dyDescent="0.25">
      <c r="B15" s="60" t="s">
        <v>23</v>
      </c>
      <c r="C15" s="2" t="s">
        <v>392</v>
      </c>
      <c r="D15" s="35">
        <v>48.97</v>
      </c>
      <c r="E15" s="35">
        <v>9.7899999999999991</v>
      </c>
      <c r="F15" s="35">
        <v>58.76</v>
      </c>
      <c r="G15" s="36">
        <v>203113</v>
      </c>
    </row>
    <row r="16" spans="2:9" x14ac:dyDescent="0.25">
      <c r="B16" s="60" t="s">
        <v>210</v>
      </c>
      <c r="C16" s="2" t="s">
        <v>393</v>
      </c>
      <c r="D16" s="15">
        <v>80</v>
      </c>
      <c r="E16" s="15">
        <v>16</v>
      </c>
      <c r="F16" s="15">
        <v>96</v>
      </c>
      <c r="G16" s="5">
        <v>203114</v>
      </c>
    </row>
    <row r="17" spans="2:8" x14ac:dyDescent="0.25">
      <c r="B17" s="60" t="s">
        <v>16</v>
      </c>
      <c r="C17" s="2" t="s">
        <v>17</v>
      </c>
      <c r="D17" s="15">
        <v>20.07</v>
      </c>
      <c r="E17" s="15">
        <v>4.0199999999999996</v>
      </c>
      <c r="F17" s="15">
        <v>24.09</v>
      </c>
      <c r="G17" s="5">
        <v>203115</v>
      </c>
      <c r="H17" s="12"/>
    </row>
    <row r="18" spans="2:8" x14ac:dyDescent="0.25">
      <c r="B18" s="60" t="s">
        <v>90</v>
      </c>
      <c r="C18" s="2" t="s">
        <v>394</v>
      </c>
      <c r="D18" s="15">
        <v>14.85</v>
      </c>
      <c r="E18" s="15"/>
      <c r="F18" s="15">
        <v>14.85</v>
      </c>
      <c r="G18" s="5">
        <v>203116</v>
      </c>
      <c r="H18" s="12"/>
    </row>
    <row r="19" spans="2:8" x14ac:dyDescent="0.25">
      <c r="B19" s="2" t="s">
        <v>18</v>
      </c>
      <c r="C19" s="2" t="s">
        <v>19</v>
      </c>
      <c r="D19" s="16">
        <v>81.91</v>
      </c>
      <c r="E19" s="16">
        <v>16.38</v>
      </c>
      <c r="F19" s="16">
        <v>98.29</v>
      </c>
      <c r="G19" s="17" t="s">
        <v>5</v>
      </c>
    </row>
    <row r="20" spans="2:8" x14ac:dyDescent="0.25">
      <c r="B20" s="60" t="s">
        <v>157</v>
      </c>
      <c r="C20" s="2" t="s">
        <v>218</v>
      </c>
      <c r="D20" s="16">
        <v>30.2</v>
      </c>
      <c r="E20" s="16">
        <v>6.04</v>
      </c>
      <c r="F20" s="16">
        <v>36.24</v>
      </c>
      <c r="G20" s="17">
        <v>203117</v>
      </c>
    </row>
    <row r="21" spans="2:8" x14ac:dyDescent="0.25">
      <c r="B21" s="60" t="s">
        <v>849</v>
      </c>
      <c r="C21" s="2" t="s">
        <v>394</v>
      </c>
      <c r="D21" s="16">
        <v>52.2</v>
      </c>
      <c r="E21" s="16"/>
      <c r="F21" s="16">
        <v>52.2</v>
      </c>
      <c r="G21" s="17">
        <v>203118</v>
      </c>
    </row>
    <row r="22" spans="2:8" x14ac:dyDescent="0.25">
      <c r="B22" s="60" t="s">
        <v>221</v>
      </c>
      <c r="C22" s="2" t="s">
        <v>395</v>
      </c>
      <c r="D22" s="16">
        <v>742.4</v>
      </c>
      <c r="E22" s="16">
        <v>148.47999999999999</v>
      </c>
      <c r="F22" s="16">
        <v>890.88</v>
      </c>
      <c r="G22" s="17">
        <v>203119</v>
      </c>
    </row>
    <row r="23" spans="2:8" x14ac:dyDescent="0.25">
      <c r="B23" s="2" t="s">
        <v>8</v>
      </c>
      <c r="C23" s="2" t="s">
        <v>396</v>
      </c>
      <c r="D23" s="15">
        <v>76.41</v>
      </c>
      <c r="E23" s="15">
        <v>15.27</v>
      </c>
      <c r="F23" s="15">
        <v>91.68</v>
      </c>
      <c r="G23" s="17" t="s">
        <v>5</v>
      </c>
      <c r="H23" s="12"/>
    </row>
    <row r="24" spans="2:8" x14ac:dyDescent="0.25">
      <c r="B24" s="60" t="s">
        <v>70</v>
      </c>
      <c r="C24" s="2" t="s">
        <v>397</v>
      </c>
      <c r="D24" s="15">
        <v>258.93</v>
      </c>
      <c r="E24" s="15">
        <v>51.79</v>
      </c>
      <c r="F24" s="15">
        <v>310.72000000000003</v>
      </c>
      <c r="G24" s="17">
        <v>203130</v>
      </c>
      <c r="H24" s="12"/>
    </row>
    <row r="25" spans="2:8" x14ac:dyDescent="0.25">
      <c r="B25" s="60" t="s">
        <v>398</v>
      </c>
      <c r="C25" s="2" t="s">
        <v>399</v>
      </c>
      <c r="D25" s="15">
        <v>50</v>
      </c>
      <c r="E25" s="15">
        <v>10</v>
      </c>
      <c r="F25" s="15">
        <v>60</v>
      </c>
      <c r="G25" s="17">
        <v>203131</v>
      </c>
      <c r="H25" s="12"/>
    </row>
    <row r="26" spans="2:8" x14ac:dyDescent="0.25">
      <c r="B26" s="60" t="s">
        <v>400</v>
      </c>
      <c r="C26" s="2" t="s">
        <v>401</v>
      </c>
      <c r="D26" s="15">
        <v>90</v>
      </c>
      <c r="E26" s="15">
        <v>18</v>
      </c>
      <c r="F26" s="15">
        <v>108</v>
      </c>
      <c r="G26" s="17">
        <v>203120</v>
      </c>
      <c r="H26" s="12"/>
    </row>
    <row r="27" spans="2:8" x14ac:dyDescent="0.25">
      <c r="D27" s="13">
        <f>SUM(D12:D26)</f>
        <v>1700.71</v>
      </c>
      <c r="E27" s="13">
        <f>SUM(E12:E26)</f>
        <v>322.91000000000003</v>
      </c>
      <c r="F27" s="13">
        <f>SUM(F12:F26)</f>
        <v>2023.6200000000001</v>
      </c>
    </row>
    <row r="28" spans="2:8" x14ac:dyDescent="0.25">
      <c r="B28" s="59" t="s">
        <v>26</v>
      </c>
      <c r="D28" s="14"/>
      <c r="E28" s="14"/>
      <c r="F28" s="14"/>
    </row>
    <row r="29" spans="2:8" x14ac:dyDescent="0.25">
      <c r="B29" s="60" t="s">
        <v>27</v>
      </c>
      <c r="C29" s="2" t="s">
        <v>28</v>
      </c>
      <c r="D29" s="14">
        <v>30.77</v>
      </c>
      <c r="E29" s="14"/>
      <c r="F29" s="14">
        <v>30.77</v>
      </c>
      <c r="G29" s="5">
        <v>203121</v>
      </c>
    </row>
    <row r="30" spans="2:8" x14ac:dyDescent="0.25">
      <c r="B30" s="60" t="s">
        <v>402</v>
      </c>
      <c r="C30" s="2" t="s">
        <v>403</v>
      </c>
      <c r="D30" s="14">
        <v>196</v>
      </c>
      <c r="E30" s="14">
        <v>39.200000000000003</v>
      </c>
      <c r="F30" s="14">
        <v>235.2</v>
      </c>
      <c r="G30" s="5">
        <v>203122</v>
      </c>
    </row>
    <row r="31" spans="2:8" x14ac:dyDescent="0.25">
      <c r="B31" s="60" t="s">
        <v>404</v>
      </c>
      <c r="C31" s="2" t="s">
        <v>394</v>
      </c>
      <c r="D31" s="14">
        <v>94.5</v>
      </c>
      <c r="E31" s="14"/>
      <c r="F31" s="14">
        <v>94.5</v>
      </c>
      <c r="G31" s="5">
        <v>203123</v>
      </c>
    </row>
    <row r="32" spans="2:8" x14ac:dyDescent="0.25">
      <c r="B32" s="60" t="s">
        <v>6</v>
      </c>
      <c r="C32" s="2" t="s">
        <v>386</v>
      </c>
      <c r="D32" s="15">
        <v>63.93</v>
      </c>
      <c r="E32" s="15">
        <v>12.79</v>
      </c>
      <c r="F32" s="15">
        <v>76.72</v>
      </c>
      <c r="G32" s="5" t="s">
        <v>5</v>
      </c>
      <c r="H32" s="12"/>
    </row>
    <row r="33" spans="1:8" x14ac:dyDescent="0.25">
      <c r="B33" s="60" t="s">
        <v>82</v>
      </c>
      <c r="C33" s="2" t="s">
        <v>83</v>
      </c>
      <c r="D33" s="15">
        <v>256.22000000000003</v>
      </c>
      <c r="E33" s="15">
        <v>12.81</v>
      </c>
      <c r="F33" s="15">
        <v>269.02999999999997</v>
      </c>
      <c r="G33" s="5" t="s">
        <v>405</v>
      </c>
      <c r="H33" s="12"/>
    </row>
    <row r="34" spans="1:8" x14ac:dyDescent="0.25">
      <c r="B34" s="60" t="s">
        <v>221</v>
      </c>
      <c r="C34" s="2" t="s">
        <v>395</v>
      </c>
      <c r="D34" s="15">
        <v>597.08000000000004</v>
      </c>
      <c r="E34" s="15">
        <v>119.42</v>
      </c>
      <c r="F34" s="15">
        <v>716.5</v>
      </c>
      <c r="G34" s="5">
        <v>203119</v>
      </c>
      <c r="H34" s="12"/>
    </row>
    <row r="35" spans="1:8" x14ac:dyDescent="0.25">
      <c r="B35" s="60" t="s">
        <v>111</v>
      </c>
      <c r="C35" s="2" t="s">
        <v>112</v>
      </c>
      <c r="D35" s="15">
        <v>1875</v>
      </c>
      <c r="E35" s="15"/>
      <c r="F35" s="15">
        <v>1875</v>
      </c>
      <c r="G35" s="5" t="s">
        <v>113</v>
      </c>
      <c r="H35" s="12"/>
    </row>
    <row r="36" spans="1:8" x14ac:dyDescent="0.25">
      <c r="B36" s="60" t="s">
        <v>42</v>
      </c>
      <c r="C36" s="2" t="s">
        <v>389</v>
      </c>
      <c r="D36" s="16">
        <v>54.09</v>
      </c>
      <c r="E36" s="16"/>
      <c r="F36" s="16">
        <v>54.09</v>
      </c>
      <c r="G36" s="5" t="s">
        <v>5</v>
      </c>
      <c r="H36" s="12"/>
    </row>
    <row r="37" spans="1:8" x14ac:dyDescent="0.25">
      <c r="B37" s="60" t="s">
        <v>406</v>
      </c>
      <c r="C37" s="2" t="s">
        <v>407</v>
      </c>
      <c r="D37" s="16">
        <v>343.54</v>
      </c>
      <c r="E37" s="16">
        <v>17.18</v>
      </c>
      <c r="F37" s="16">
        <v>360.72</v>
      </c>
      <c r="G37" s="5">
        <v>203129</v>
      </c>
      <c r="H37" s="12"/>
    </row>
    <row r="38" spans="1:8" x14ac:dyDescent="0.25">
      <c r="B38" s="18" t="s">
        <v>30</v>
      </c>
      <c r="C38" s="2" t="s">
        <v>31</v>
      </c>
      <c r="D38" s="40">
        <v>10</v>
      </c>
      <c r="E38" s="16">
        <v>2</v>
      </c>
      <c r="F38" s="16">
        <v>12</v>
      </c>
      <c r="G38" s="5" t="s">
        <v>5</v>
      </c>
    </row>
    <row r="39" spans="1:8" s="20" customFormat="1" x14ac:dyDescent="0.25">
      <c r="A39" s="19"/>
      <c r="C39" s="21"/>
      <c r="D39" s="13">
        <f>SUM(D29:D38)</f>
        <v>3521.13</v>
      </c>
      <c r="E39" s="13">
        <f>SUM(E29:E38)</f>
        <v>203.4</v>
      </c>
      <c r="F39" s="13">
        <f>SUM(F29:F38)</f>
        <v>3724.5299999999997</v>
      </c>
      <c r="G39" s="22" t="s">
        <v>10</v>
      </c>
      <c r="H39" s="19"/>
    </row>
    <row r="40" spans="1:8" x14ac:dyDescent="0.25">
      <c r="B40" s="59" t="s">
        <v>39</v>
      </c>
      <c r="D40" s="14"/>
      <c r="E40" s="14"/>
      <c r="F40" s="14"/>
    </row>
    <row r="41" spans="1:8" x14ac:dyDescent="0.25">
      <c r="B41" s="60" t="s">
        <v>263</v>
      </c>
      <c r="C41" s="2" t="s">
        <v>408</v>
      </c>
      <c r="D41" s="11">
        <v>520</v>
      </c>
      <c r="E41" s="11">
        <v>104</v>
      </c>
      <c r="F41" s="11">
        <v>624</v>
      </c>
      <c r="G41" s="5">
        <v>203124</v>
      </c>
      <c r="H41" s="12"/>
    </row>
    <row r="42" spans="1:8" x14ac:dyDescent="0.25">
      <c r="B42" s="60" t="s">
        <v>166</v>
      </c>
      <c r="C42" s="2" t="s">
        <v>83</v>
      </c>
      <c r="D42" s="11">
        <v>151.26</v>
      </c>
      <c r="E42" s="11">
        <v>7.56</v>
      </c>
      <c r="F42" s="11">
        <v>158.82</v>
      </c>
      <c r="G42" s="5" t="s">
        <v>405</v>
      </c>
      <c r="H42" s="12"/>
    </row>
    <row r="43" spans="1:8" x14ac:dyDescent="0.25">
      <c r="B43" s="60" t="s">
        <v>406</v>
      </c>
      <c r="C43" s="2" t="s">
        <v>407</v>
      </c>
      <c r="D43" s="11">
        <v>416.2</v>
      </c>
      <c r="E43" s="11">
        <v>41.49</v>
      </c>
      <c r="F43" s="11">
        <v>457.69</v>
      </c>
      <c r="G43" s="5">
        <v>203129</v>
      </c>
      <c r="H43" s="12"/>
    </row>
    <row r="44" spans="1:8" x14ac:dyDescent="0.25">
      <c r="B44" s="60" t="s">
        <v>44</v>
      </c>
      <c r="C44" s="2" t="s">
        <v>409</v>
      </c>
      <c r="D44" s="11">
        <v>63.93</v>
      </c>
      <c r="E44" s="11">
        <v>12.79</v>
      </c>
      <c r="F44" s="11">
        <v>76.72</v>
      </c>
      <c r="G44" s="23" t="s">
        <v>5</v>
      </c>
      <c r="H44" s="12"/>
    </row>
    <row r="45" spans="1:8" x14ac:dyDescent="0.25">
      <c r="B45" s="24"/>
      <c r="C45" s="20"/>
      <c r="D45" s="13">
        <f>SUM(D41:D44)</f>
        <v>1151.3900000000001</v>
      </c>
      <c r="E45" s="13">
        <f>SUM(E41:E44)</f>
        <v>165.84</v>
      </c>
      <c r="F45" s="13">
        <f>SUM(F41:F44)</f>
        <v>1317.23</v>
      </c>
    </row>
    <row r="46" spans="1:8" x14ac:dyDescent="0.25">
      <c r="B46" s="59" t="s">
        <v>46</v>
      </c>
      <c r="D46" s="25"/>
      <c r="E46" s="25"/>
      <c r="F46" s="25"/>
    </row>
    <row r="47" spans="1:8" ht="11.95" customHeight="1" x14ac:dyDescent="0.25">
      <c r="B47" s="60"/>
      <c r="D47" s="25"/>
      <c r="E47" s="25"/>
      <c r="F47" s="25"/>
    </row>
    <row r="48" spans="1:8" x14ac:dyDescent="0.25">
      <c r="D48" s="13">
        <f>D47</f>
        <v>0</v>
      </c>
      <c r="E48" s="13">
        <f>E47</f>
        <v>0</v>
      </c>
      <c r="F48" s="13">
        <f>F47</f>
        <v>0</v>
      </c>
    </row>
    <row r="49" spans="2:8" x14ac:dyDescent="0.25">
      <c r="B49" s="59" t="s">
        <v>47</v>
      </c>
      <c r="D49" s="25"/>
      <c r="E49" s="25"/>
      <c r="F49" s="25"/>
    </row>
    <row r="50" spans="2:8" x14ac:dyDescent="0.25">
      <c r="B50" s="60" t="s">
        <v>82</v>
      </c>
      <c r="C50" s="2" t="s">
        <v>83</v>
      </c>
      <c r="D50" s="25">
        <v>41.93</v>
      </c>
      <c r="E50" s="25">
        <v>2.1</v>
      </c>
      <c r="F50" s="25">
        <v>44.03</v>
      </c>
      <c r="G50" s="5" t="s">
        <v>405</v>
      </c>
    </row>
    <row r="51" spans="2:8" x14ac:dyDescent="0.25">
      <c r="B51" s="60" t="s">
        <v>146</v>
      </c>
      <c r="C51" s="2" t="s">
        <v>410</v>
      </c>
      <c r="D51" s="25">
        <v>1131.26</v>
      </c>
      <c r="E51" s="25">
        <v>226.25</v>
      </c>
      <c r="F51" s="25">
        <v>1357.51</v>
      </c>
      <c r="G51" s="5">
        <v>203125</v>
      </c>
    </row>
    <row r="52" spans="2:8" x14ac:dyDescent="0.25">
      <c r="B52" s="60" t="s">
        <v>48</v>
      </c>
      <c r="C52" s="2" t="s">
        <v>49</v>
      </c>
      <c r="D52" s="25">
        <v>25</v>
      </c>
      <c r="E52" s="25">
        <v>5</v>
      </c>
      <c r="F52" s="25">
        <v>30</v>
      </c>
      <c r="G52" s="5">
        <v>203126</v>
      </c>
      <c r="H52" s="12"/>
    </row>
    <row r="53" spans="2:8" x14ac:dyDescent="0.25">
      <c r="D53" s="13">
        <f>SUM(D50:D52)</f>
        <v>1198.19</v>
      </c>
      <c r="E53" s="13">
        <f>SUM(E50:E52)</f>
        <v>233.35</v>
      </c>
      <c r="F53" s="13">
        <f>SUM(F50:F52)</f>
        <v>1431.54</v>
      </c>
    </row>
    <row r="54" spans="2:8" x14ac:dyDescent="0.25">
      <c r="B54" s="494" t="s">
        <v>53</v>
      </c>
      <c r="C54" s="495"/>
      <c r="D54" s="25"/>
      <c r="E54" s="25"/>
      <c r="F54" s="25"/>
    </row>
    <row r="55" spans="2:8" ht="8.65" customHeight="1" x14ac:dyDescent="0.25">
      <c r="B55" s="60"/>
      <c r="C55" s="60"/>
      <c r="D55" s="25"/>
      <c r="E55" s="25"/>
      <c r="F55" s="25"/>
    </row>
    <row r="56" spans="2:8" x14ac:dyDescent="0.25">
      <c r="D56" s="13">
        <f>SUM(D54:D55)</f>
        <v>0</v>
      </c>
      <c r="E56" s="13">
        <f>SUM(E54:E55)</f>
        <v>0</v>
      </c>
      <c r="F56" s="13">
        <f>SUM(F54:F55)</f>
        <v>0</v>
      </c>
    </row>
    <row r="57" spans="2:8" x14ac:dyDescent="0.25">
      <c r="B57" s="59" t="s">
        <v>54</v>
      </c>
      <c r="D57" s="25"/>
      <c r="E57" s="25"/>
      <c r="F57" s="25"/>
    </row>
    <row r="58" spans="2:8" x14ac:dyDescent="0.25">
      <c r="B58" s="60" t="s">
        <v>48</v>
      </c>
      <c r="C58" s="2" t="s">
        <v>411</v>
      </c>
      <c r="D58" s="25">
        <v>986</v>
      </c>
      <c r="E58" s="25">
        <v>197.2</v>
      </c>
      <c r="F58" s="25">
        <v>1183.2</v>
      </c>
      <c r="G58" s="5">
        <v>203126</v>
      </c>
      <c r="H58" s="12"/>
    </row>
    <row r="59" spans="2:8" x14ac:dyDescent="0.25">
      <c r="B59" s="60" t="s">
        <v>48</v>
      </c>
      <c r="C59" s="2" t="s">
        <v>412</v>
      </c>
      <c r="D59" s="25">
        <v>75</v>
      </c>
      <c r="E59" s="25">
        <v>15</v>
      </c>
      <c r="F59" s="25">
        <v>90</v>
      </c>
      <c r="G59" s="5">
        <v>203126</v>
      </c>
      <c r="H59" s="12"/>
    </row>
    <row r="60" spans="2:8" x14ac:dyDescent="0.25">
      <c r="B60" s="60" t="s">
        <v>48</v>
      </c>
      <c r="C60" s="2" t="s">
        <v>413</v>
      </c>
      <c r="D60" s="25">
        <v>131.87</v>
      </c>
      <c r="E60" s="25">
        <v>26.37</v>
      </c>
      <c r="F60" s="25">
        <v>158.24</v>
      </c>
      <c r="G60" s="5">
        <v>203132</v>
      </c>
      <c r="H60" s="12"/>
    </row>
    <row r="61" spans="2:8" x14ac:dyDescent="0.25">
      <c r="B61" s="60" t="s">
        <v>48</v>
      </c>
      <c r="C61" s="2" t="s">
        <v>414</v>
      </c>
      <c r="D61" s="25">
        <v>231.88</v>
      </c>
      <c r="E61" s="25">
        <v>46.38</v>
      </c>
      <c r="F61" s="25">
        <v>278.26</v>
      </c>
      <c r="G61" s="5">
        <v>203132</v>
      </c>
      <c r="H61" s="12"/>
    </row>
    <row r="62" spans="2:8" x14ac:dyDescent="0.25">
      <c r="B62" s="60" t="s">
        <v>42</v>
      </c>
      <c r="C62" s="2" t="s">
        <v>389</v>
      </c>
      <c r="D62" s="25">
        <v>171.07</v>
      </c>
      <c r="E62" s="25"/>
      <c r="F62" s="25">
        <v>171.07</v>
      </c>
      <c r="G62" s="5" t="s">
        <v>5</v>
      </c>
      <c r="H62" s="12"/>
    </row>
    <row r="63" spans="2:8" x14ac:dyDescent="0.25">
      <c r="B63" s="60" t="s">
        <v>415</v>
      </c>
      <c r="C63" s="2" t="s">
        <v>83</v>
      </c>
      <c r="D63" s="25">
        <v>306.54000000000002</v>
      </c>
      <c r="E63" s="25">
        <v>15.33</v>
      </c>
      <c r="F63" s="25">
        <v>321.87</v>
      </c>
      <c r="G63" s="5" t="s">
        <v>405</v>
      </c>
      <c r="H63" s="12"/>
    </row>
    <row r="64" spans="2:8" x14ac:dyDescent="0.25">
      <c r="D64" s="13">
        <f>SUM(D58:D63)</f>
        <v>1902.36</v>
      </c>
      <c r="E64" s="13">
        <f>SUM(E58:E63)</f>
        <v>300.27999999999997</v>
      </c>
      <c r="F64" s="13">
        <f>SUM(F58:F63)</f>
        <v>2202.64</v>
      </c>
    </row>
    <row r="65" spans="2:12" x14ac:dyDescent="0.25">
      <c r="B65" s="59" t="s">
        <v>56</v>
      </c>
      <c r="D65" s="25"/>
      <c r="E65" s="25"/>
      <c r="F65" s="25"/>
    </row>
    <row r="66" spans="2:12" x14ac:dyDescent="0.25">
      <c r="B66" s="60" t="s">
        <v>416</v>
      </c>
      <c r="C66" s="2" t="s">
        <v>417</v>
      </c>
      <c r="D66" s="14">
        <v>29.96</v>
      </c>
      <c r="E66" s="14"/>
      <c r="F66" s="14">
        <v>29.96</v>
      </c>
      <c r="G66" s="5">
        <v>203127</v>
      </c>
    </row>
    <row r="67" spans="2:12" x14ac:dyDescent="0.25">
      <c r="B67" s="60"/>
      <c r="C67" s="21"/>
      <c r="D67" s="13">
        <f>SUM(D66:D66)</f>
        <v>29.96</v>
      </c>
      <c r="E67" s="13">
        <f>SUM(E66:E66)</f>
        <v>0</v>
      </c>
      <c r="F67" s="13">
        <f>SUM(F66:F66)</f>
        <v>29.96</v>
      </c>
    </row>
    <row r="68" spans="2:12" x14ac:dyDescent="0.25">
      <c r="B68" s="59" t="s">
        <v>57</v>
      </c>
      <c r="D68" s="25"/>
      <c r="E68" s="25"/>
      <c r="F68" s="25"/>
    </row>
    <row r="69" spans="2:12" ht="13.55" customHeight="1" x14ac:dyDescent="0.25">
      <c r="B69" s="60" t="s">
        <v>82</v>
      </c>
      <c r="C69" s="2" t="s">
        <v>83</v>
      </c>
      <c r="D69" s="25">
        <v>34.54</v>
      </c>
      <c r="E69" s="25">
        <v>1.73</v>
      </c>
      <c r="F69" s="25">
        <v>36.270000000000003</v>
      </c>
      <c r="G69" s="5" t="s">
        <v>405</v>
      </c>
    </row>
    <row r="70" spans="2:12" x14ac:dyDescent="0.25">
      <c r="D70" s="13">
        <f>SUM(D69:D69)</f>
        <v>34.54</v>
      </c>
      <c r="E70" s="13">
        <f>SUM(E69:E69)</f>
        <v>1.73</v>
      </c>
      <c r="F70" s="13">
        <f>SUM(F69:F69)</f>
        <v>36.270000000000003</v>
      </c>
    </row>
    <row r="71" spans="2:12" x14ac:dyDescent="0.25">
      <c r="B71" s="59" t="s">
        <v>60</v>
      </c>
      <c r="C71" s="60"/>
      <c r="D71" s="14"/>
      <c r="E71" s="14"/>
      <c r="F71" s="14"/>
    </row>
    <row r="72" spans="2:12" x14ac:dyDescent="0.25">
      <c r="B72" s="60" t="s">
        <v>6</v>
      </c>
      <c r="C72" s="2" t="s">
        <v>386</v>
      </c>
      <c r="D72" s="11">
        <v>53.95</v>
      </c>
      <c r="E72" s="11">
        <v>10.79</v>
      </c>
      <c r="F72" s="11">
        <v>64.739999999999995</v>
      </c>
      <c r="G72" s="5" t="s">
        <v>5</v>
      </c>
      <c r="H72" s="12"/>
      <c r="J72" s="26"/>
      <c r="K72" s="26"/>
      <c r="L72" s="26"/>
    </row>
    <row r="73" spans="2:12" x14ac:dyDescent="0.25">
      <c r="B73" s="60" t="s">
        <v>14</v>
      </c>
      <c r="C73" s="60" t="s">
        <v>97</v>
      </c>
      <c r="D73" s="11">
        <v>49.79</v>
      </c>
      <c r="E73" s="11">
        <v>9.9600000000000009</v>
      </c>
      <c r="F73" s="11">
        <v>59.75</v>
      </c>
      <c r="G73" s="5">
        <v>203112</v>
      </c>
      <c r="H73" s="12"/>
      <c r="J73" s="26"/>
      <c r="K73" s="26"/>
      <c r="L73" s="26"/>
    </row>
    <row r="74" spans="2:12" x14ac:dyDescent="0.25">
      <c r="B74" s="60" t="s">
        <v>42</v>
      </c>
      <c r="C74" s="60" t="s">
        <v>389</v>
      </c>
      <c r="D74" s="11">
        <v>45.69</v>
      </c>
      <c r="E74" s="11">
        <v>9.14</v>
      </c>
      <c r="F74" s="11">
        <v>54.83</v>
      </c>
      <c r="G74" s="5" t="s">
        <v>5</v>
      </c>
      <c r="H74" s="12"/>
      <c r="J74" s="26"/>
      <c r="K74" s="26"/>
      <c r="L74" s="26"/>
    </row>
    <row r="75" spans="2:12" x14ac:dyDescent="0.25">
      <c r="B75" s="60" t="s">
        <v>61</v>
      </c>
      <c r="C75" s="2" t="s">
        <v>418</v>
      </c>
      <c r="D75" s="11">
        <v>410</v>
      </c>
      <c r="E75" s="11">
        <v>82</v>
      </c>
      <c r="F75" s="11">
        <v>492</v>
      </c>
      <c r="G75" s="5">
        <v>203124</v>
      </c>
      <c r="H75" s="12"/>
      <c r="J75" s="26"/>
      <c r="K75" s="26"/>
      <c r="L75" s="26"/>
    </row>
    <row r="76" spans="2:12" x14ac:dyDescent="0.25">
      <c r="B76" s="60" t="s">
        <v>61</v>
      </c>
      <c r="C76" s="60" t="s">
        <v>419</v>
      </c>
      <c r="D76" s="11">
        <v>410</v>
      </c>
      <c r="E76" s="11">
        <v>82</v>
      </c>
      <c r="F76" s="11">
        <v>492</v>
      </c>
      <c r="G76" s="5">
        <v>203124</v>
      </c>
      <c r="H76" s="12"/>
      <c r="J76" s="26"/>
      <c r="K76" s="26"/>
      <c r="L76" s="26"/>
    </row>
    <row r="77" spans="2:12" x14ac:dyDescent="0.25">
      <c r="D77" s="13">
        <f>SUM(D72:D76)</f>
        <v>969.43000000000006</v>
      </c>
      <c r="E77" s="13">
        <f>SUM(E72:E76)</f>
        <v>193.89</v>
      </c>
      <c r="F77" s="13">
        <f>SUM(F72:F76)</f>
        <v>1163.32</v>
      </c>
    </row>
    <row r="78" spans="2:12" x14ac:dyDescent="0.25">
      <c r="B78" s="59" t="s">
        <v>63</v>
      </c>
      <c r="D78" s="14"/>
      <c r="E78" s="14"/>
      <c r="F78" s="14"/>
    </row>
    <row r="79" spans="2:12" x14ac:dyDescent="0.25">
      <c r="B79" s="60" t="s">
        <v>8</v>
      </c>
      <c r="C79" s="2" t="s">
        <v>420</v>
      </c>
      <c r="D79" s="11">
        <v>15.23</v>
      </c>
      <c r="E79" s="11">
        <v>3.05</v>
      </c>
      <c r="F79" s="11">
        <v>18.28</v>
      </c>
      <c r="G79" s="5" t="s">
        <v>5</v>
      </c>
      <c r="H79" s="12"/>
    </row>
    <row r="80" spans="2:12" x14ac:dyDescent="0.25">
      <c r="B80" s="60" t="s">
        <v>82</v>
      </c>
      <c r="C80" s="2" t="s">
        <v>421</v>
      </c>
      <c r="D80" s="11">
        <v>59.53</v>
      </c>
      <c r="E80" s="11">
        <v>2.98</v>
      </c>
      <c r="F80" s="11">
        <v>62.51</v>
      </c>
      <c r="G80" s="5" t="s">
        <v>405</v>
      </c>
      <c r="H80" s="12"/>
    </row>
    <row r="81" spans="2:8" x14ac:dyDescent="0.25">
      <c r="B81" s="60" t="s">
        <v>48</v>
      </c>
      <c r="C81" s="2" t="s">
        <v>422</v>
      </c>
      <c r="D81" s="11">
        <v>350</v>
      </c>
      <c r="E81" s="11">
        <v>70</v>
      </c>
      <c r="F81" s="11">
        <v>420</v>
      </c>
      <c r="G81" s="5">
        <v>203126</v>
      </c>
      <c r="H81" s="12"/>
    </row>
    <row r="82" spans="2:8" x14ac:dyDescent="0.25">
      <c r="B82" s="24"/>
      <c r="C82" s="20"/>
      <c r="D82" s="13">
        <f>SUM(D79:D81)</f>
        <v>424.76</v>
      </c>
      <c r="E82" s="13">
        <f>SUM(E79:E81)</f>
        <v>76.03</v>
      </c>
      <c r="F82" s="13">
        <f>SUM(F79:F81)</f>
        <v>500.78999999999996</v>
      </c>
    </row>
    <row r="83" spans="2:8" x14ac:dyDescent="0.25">
      <c r="B83" s="27" t="s">
        <v>66</v>
      </c>
      <c r="C83" s="20"/>
      <c r="D83" s="25"/>
      <c r="E83" s="25"/>
      <c r="F83" s="25"/>
    </row>
    <row r="84" spans="2:8" x14ac:dyDescent="0.25">
      <c r="B84" s="24" t="s">
        <v>270</v>
      </c>
      <c r="C84" s="28" t="s">
        <v>273</v>
      </c>
      <c r="D84" s="25">
        <v>313.33</v>
      </c>
      <c r="E84" s="25">
        <v>62.67</v>
      </c>
      <c r="F84" s="25">
        <v>376</v>
      </c>
      <c r="G84" s="5">
        <v>203128</v>
      </c>
    </row>
    <row r="85" spans="2:8" x14ac:dyDescent="0.25">
      <c r="B85" s="24" t="s">
        <v>270</v>
      </c>
      <c r="C85" s="28" t="s">
        <v>423</v>
      </c>
      <c r="D85" s="25">
        <v>540</v>
      </c>
      <c r="E85" s="25">
        <v>108</v>
      </c>
      <c r="F85" s="25">
        <v>648</v>
      </c>
      <c r="G85" s="5">
        <v>203128</v>
      </c>
    </row>
    <row r="86" spans="2:8" x14ac:dyDescent="0.25">
      <c r="B86" s="24" t="s">
        <v>270</v>
      </c>
      <c r="C86" s="28" t="s">
        <v>424</v>
      </c>
      <c r="D86" s="25">
        <v>510</v>
      </c>
      <c r="E86" s="25">
        <v>102</v>
      </c>
      <c r="F86" s="25">
        <v>612</v>
      </c>
      <c r="G86" s="5">
        <v>203128</v>
      </c>
    </row>
    <row r="87" spans="2:8" x14ac:dyDescent="0.25">
      <c r="B87" s="24" t="s">
        <v>270</v>
      </c>
      <c r="C87" s="28" t="s">
        <v>425</v>
      </c>
      <c r="D87" s="25">
        <v>180</v>
      </c>
      <c r="E87" s="25">
        <v>36</v>
      </c>
      <c r="F87" s="25">
        <v>216</v>
      </c>
      <c r="G87" s="5">
        <v>203133</v>
      </c>
    </row>
    <row r="88" spans="2:8" x14ac:dyDescent="0.25">
      <c r="B88" s="24"/>
      <c r="C88" s="20"/>
      <c r="D88" s="13">
        <f>SUM(D84:D87)</f>
        <v>1543.33</v>
      </c>
      <c r="E88" s="13">
        <f>SUM(E84:E87)</f>
        <v>308.67</v>
      </c>
      <c r="F88" s="13">
        <f>SUM(F84:F87)</f>
        <v>1852</v>
      </c>
    </row>
    <row r="89" spans="2:8" x14ac:dyDescent="0.25">
      <c r="B89" s="29" t="s">
        <v>69</v>
      </c>
      <c r="C89" s="20"/>
      <c r="D89" s="25"/>
      <c r="E89" s="25"/>
      <c r="F89" s="25"/>
    </row>
    <row r="90" spans="2:8" ht="6.35" customHeight="1" x14ac:dyDescent="0.25">
      <c r="B90" s="24"/>
      <c r="C90" s="28"/>
      <c r="D90" s="25"/>
      <c r="E90" s="25"/>
      <c r="F90" s="25"/>
    </row>
    <row r="91" spans="2:8" x14ac:dyDescent="0.25">
      <c r="B91" s="24"/>
      <c r="C91" s="20"/>
      <c r="D91" s="13">
        <f>SUM(D90:D90)</f>
        <v>0</v>
      </c>
      <c r="E91" s="13">
        <f>SUM(E90:E90)</f>
        <v>0</v>
      </c>
      <c r="F91" s="13">
        <f>SUM(F90:F90)</f>
        <v>0</v>
      </c>
    </row>
    <row r="92" spans="2:8" x14ac:dyDescent="0.25">
      <c r="B92" s="59" t="s">
        <v>72</v>
      </c>
      <c r="C92" s="21"/>
      <c r="D92" s="14"/>
      <c r="E92" s="14"/>
      <c r="F92" s="14"/>
    </row>
    <row r="93" spans="2:8" ht="7.5" customHeight="1" x14ac:dyDescent="0.25">
      <c r="B93" s="60"/>
      <c r="C93" s="60"/>
      <c r="D93" s="26"/>
      <c r="E93" s="26"/>
      <c r="F93" s="26"/>
    </row>
    <row r="94" spans="2:8" x14ac:dyDescent="0.25">
      <c r="B94" s="60"/>
      <c r="D94" s="13">
        <f>SUM(D93:D93)</f>
        <v>0</v>
      </c>
      <c r="E94" s="13">
        <f>SUM(E93:E93)</f>
        <v>0</v>
      </c>
      <c r="F94" s="13">
        <f>SUM(F93:F93)</f>
        <v>0</v>
      </c>
    </row>
    <row r="95" spans="2:8" ht="13.1" customHeight="1" x14ac:dyDescent="0.25">
      <c r="B95" s="30" t="s">
        <v>426</v>
      </c>
      <c r="C95" s="30"/>
      <c r="D95" s="14"/>
      <c r="E95" s="14"/>
      <c r="F95" s="14"/>
    </row>
    <row r="96" spans="2:8" ht="13.1" customHeight="1" x14ac:dyDescent="0.25">
      <c r="B96" s="60" t="s">
        <v>8</v>
      </c>
      <c r="C96" s="2" t="s">
        <v>427</v>
      </c>
      <c r="D96" s="11">
        <v>15.23</v>
      </c>
      <c r="E96" s="11">
        <v>3.05</v>
      </c>
      <c r="F96" s="11">
        <v>18.28</v>
      </c>
      <c r="G96" s="5" t="s">
        <v>5</v>
      </c>
      <c r="H96" s="12"/>
    </row>
    <row r="97" spans="2:7" x14ac:dyDescent="0.25">
      <c r="D97" s="13">
        <f>SUM(D96:D96)</f>
        <v>15.23</v>
      </c>
      <c r="E97" s="13">
        <f>SUM(E96:E96)</f>
        <v>3.05</v>
      </c>
      <c r="F97" s="13">
        <f>SUM(F96:F96)</f>
        <v>18.28</v>
      </c>
    </row>
    <row r="98" spans="2:7" x14ac:dyDescent="0.25">
      <c r="D98" s="25"/>
      <c r="E98" s="25"/>
      <c r="F98" s="25"/>
    </row>
    <row r="99" spans="2:7" x14ac:dyDescent="0.25">
      <c r="B99" s="59" t="s">
        <v>89</v>
      </c>
      <c r="D99" s="25"/>
      <c r="E99" s="25"/>
      <c r="F99" s="25"/>
    </row>
    <row r="100" spans="2:7" x14ac:dyDescent="0.25">
      <c r="B100" s="33" t="s">
        <v>90</v>
      </c>
      <c r="C100" s="34" t="s">
        <v>428</v>
      </c>
      <c r="D100" s="35">
        <v>14379.42</v>
      </c>
      <c r="E100" s="35"/>
      <c r="F100" s="35">
        <v>14379.42</v>
      </c>
      <c r="G100" s="36" t="s">
        <v>92</v>
      </c>
    </row>
    <row r="101" spans="2:7" x14ac:dyDescent="0.25">
      <c r="B101" s="33" t="s">
        <v>93</v>
      </c>
      <c r="C101" s="34" t="s">
        <v>429</v>
      </c>
      <c r="D101" s="35">
        <v>3742.18</v>
      </c>
      <c r="E101" s="35"/>
      <c r="F101" s="35">
        <v>3742.18</v>
      </c>
      <c r="G101" s="5">
        <v>203134</v>
      </c>
    </row>
    <row r="102" spans="2:7" x14ac:dyDescent="0.25">
      <c r="B102" s="33" t="s">
        <v>95</v>
      </c>
      <c r="C102" s="34" t="s">
        <v>430</v>
      </c>
      <c r="D102" s="35">
        <v>3887.86</v>
      </c>
      <c r="E102" s="35"/>
      <c r="F102" s="35">
        <v>3887.86</v>
      </c>
      <c r="G102" s="5">
        <v>203135</v>
      </c>
    </row>
    <row r="103" spans="2:7" x14ac:dyDescent="0.25">
      <c r="D103" s="13">
        <f>SUM(D100:D102)</f>
        <v>22009.46</v>
      </c>
      <c r="E103" s="13">
        <v>0</v>
      </c>
      <c r="F103" s="13">
        <f>SUM(F100:F102)</f>
        <v>22009.46</v>
      </c>
    </row>
    <row r="104" spans="2:7" x14ac:dyDescent="0.25">
      <c r="D104" s="25"/>
      <c r="E104" s="25"/>
      <c r="F104" s="25"/>
    </row>
    <row r="105" spans="2:7" x14ac:dyDescent="0.25">
      <c r="C105" s="32" t="s">
        <v>75</v>
      </c>
      <c r="D105" s="13">
        <f>SUM(+D97+D10+D77+D39+D27+D45+D82+D56+D53+D48+D70+D200+D67+D64+D88+D91+D94+D103)</f>
        <v>36198.06</v>
      </c>
      <c r="E105" s="13">
        <f>SUM(+E97+E10+E77+E39+E27+E45+E82+E56+E53+E48+E70+E200+E67+E64+E88+E91+E94+E103)</f>
        <v>1855.5600000000002</v>
      </c>
      <c r="F105" s="13">
        <f>SUM(+F97+F10+F77+F39+F27+F45+F82+F56+F53+F48+F70+F200+F67+F64+F88+F91+F94+F103)</f>
        <v>38053.619999999995</v>
      </c>
    </row>
    <row r="106" spans="2:7" x14ac:dyDescent="0.25">
      <c r="B106" s="60"/>
      <c r="D106" s="15"/>
    </row>
    <row r="107" spans="2:7" x14ac:dyDescent="0.25">
      <c r="B107" s="42" t="s">
        <v>431</v>
      </c>
      <c r="D107" s="15"/>
    </row>
    <row r="108" spans="2:7" x14ac:dyDescent="0.25">
      <c r="B108" s="42"/>
      <c r="D108" s="15"/>
    </row>
    <row r="109" spans="2:7" x14ac:dyDescent="0.25">
      <c r="B109" s="42" t="s">
        <v>3</v>
      </c>
      <c r="C109" s="2" t="s">
        <v>432</v>
      </c>
      <c r="D109" s="4">
        <v>50</v>
      </c>
      <c r="E109" s="496" t="s">
        <v>433</v>
      </c>
      <c r="F109" s="496"/>
      <c r="G109" s="5">
        <v>100167</v>
      </c>
    </row>
    <row r="110" spans="2:7" ht="14.4" x14ac:dyDescent="0.3">
      <c r="B110" s="42" t="s">
        <v>3</v>
      </c>
      <c r="C110" s="2" t="s">
        <v>434</v>
      </c>
      <c r="D110" s="15">
        <v>315.35000000000002</v>
      </c>
      <c r="E110" s="496" t="s">
        <v>433</v>
      </c>
      <c r="F110" s="497"/>
      <c r="G110" s="5">
        <v>100168</v>
      </c>
    </row>
    <row r="111" spans="2:7" x14ac:dyDescent="0.25">
      <c r="B111" s="42"/>
      <c r="D111" s="15"/>
    </row>
    <row r="112" spans="2:7" x14ac:dyDescent="0.25">
      <c r="B112" s="56"/>
      <c r="D112" s="14"/>
      <c r="E112" s="17"/>
      <c r="F112" s="43"/>
    </row>
    <row r="113" spans="2:6" x14ac:dyDescent="0.25">
      <c r="B113" s="42"/>
      <c r="C113" s="44"/>
      <c r="D113" s="14"/>
      <c r="E113" s="17"/>
      <c r="F113" s="43"/>
    </row>
    <row r="114" spans="2:6" x14ac:dyDescent="0.25">
      <c r="B114" s="60"/>
      <c r="C114" s="44"/>
      <c r="D114" s="14"/>
      <c r="E114" s="17"/>
      <c r="F114" s="43"/>
    </row>
    <row r="115" spans="2:6" x14ac:dyDescent="0.25">
      <c r="B115" s="60"/>
      <c r="C115" s="44"/>
      <c r="D115" s="14"/>
      <c r="E115" s="17"/>
      <c r="F115" s="43"/>
    </row>
    <row r="116" spans="2:6" x14ac:dyDescent="0.25">
      <c r="B116" s="42"/>
      <c r="C116" s="44"/>
      <c r="D116" s="14"/>
      <c r="E116" s="17"/>
      <c r="F116" s="43"/>
    </row>
    <row r="117" spans="2:6" x14ac:dyDescent="0.25">
      <c r="B117" s="42"/>
      <c r="C117" s="44"/>
      <c r="D117" s="14"/>
      <c r="E117" s="17"/>
      <c r="F117" s="43"/>
    </row>
    <row r="118" spans="2:6" x14ac:dyDescent="0.25">
      <c r="B118" s="42"/>
      <c r="C118" s="44"/>
      <c r="D118" s="14"/>
      <c r="E118" s="17"/>
      <c r="F118" s="43"/>
    </row>
    <row r="119" spans="2:6" x14ac:dyDescent="0.25">
      <c r="B119" s="60"/>
      <c r="C119" s="57"/>
      <c r="D119" s="15"/>
    </row>
  </sheetData>
  <mergeCells count="4">
    <mergeCell ref="B1:G1"/>
    <mergeCell ref="B54:C54"/>
    <mergeCell ref="E109:F109"/>
    <mergeCell ref="E110:F110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K81" sqref="K81"/>
    </sheetView>
  </sheetViews>
  <sheetFormatPr defaultColWidth="8.8984375" defaultRowHeight="13.85" x14ac:dyDescent="0.25"/>
  <cols>
    <col min="1" max="1" width="38.69921875" style="112" customWidth="1"/>
    <col min="2" max="2" width="40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8.69921875" style="112" customWidth="1"/>
    <col min="258" max="258" width="40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8.69921875" style="112" customWidth="1"/>
    <col min="514" max="514" width="40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8.69921875" style="112" customWidth="1"/>
    <col min="770" max="770" width="40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8.69921875" style="112" customWidth="1"/>
    <col min="1026" max="1026" width="40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8.69921875" style="112" customWidth="1"/>
    <col min="1282" max="1282" width="40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8.69921875" style="112" customWidth="1"/>
    <col min="1538" max="1538" width="40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8.69921875" style="112" customWidth="1"/>
    <col min="1794" max="1794" width="40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8.69921875" style="112" customWidth="1"/>
    <col min="2050" max="2050" width="40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8.69921875" style="112" customWidth="1"/>
    <col min="2306" max="2306" width="40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8.69921875" style="112" customWidth="1"/>
    <col min="2562" max="2562" width="40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8.69921875" style="112" customWidth="1"/>
    <col min="2818" max="2818" width="40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8.69921875" style="112" customWidth="1"/>
    <col min="3074" max="3074" width="40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8.69921875" style="112" customWidth="1"/>
    <col min="3330" max="3330" width="40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8.69921875" style="112" customWidth="1"/>
    <col min="3586" max="3586" width="40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8.69921875" style="112" customWidth="1"/>
    <col min="3842" max="3842" width="40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8.69921875" style="112" customWidth="1"/>
    <col min="4098" max="4098" width="40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8.69921875" style="112" customWidth="1"/>
    <col min="4354" max="4354" width="40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8.69921875" style="112" customWidth="1"/>
    <col min="4610" max="4610" width="40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8.69921875" style="112" customWidth="1"/>
    <col min="4866" max="4866" width="40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8.69921875" style="112" customWidth="1"/>
    <col min="5122" max="5122" width="40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8.69921875" style="112" customWidth="1"/>
    <col min="5378" max="5378" width="40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8.69921875" style="112" customWidth="1"/>
    <col min="5634" max="5634" width="40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8.69921875" style="112" customWidth="1"/>
    <col min="5890" max="5890" width="40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8.69921875" style="112" customWidth="1"/>
    <col min="6146" max="6146" width="40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8.69921875" style="112" customWidth="1"/>
    <col min="6402" max="6402" width="40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8.69921875" style="112" customWidth="1"/>
    <col min="6658" max="6658" width="40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8.69921875" style="112" customWidth="1"/>
    <col min="6914" max="6914" width="40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8.69921875" style="112" customWidth="1"/>
    <col min="7170" max="7170" width="40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8.69921875" style="112" customWidth="1"/>
    <col min="7426" max="7426" width="40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8.69921875" style="112" customWidth="1"/>
    <col min="7682" max="7682" width="40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8.69921875" style="112" customWidth="1"/>
    <col min="7938" max="7938" width="40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8.69921875" style="112" customWidth="1"/>
    <col min="8194" max="8194" width="40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8.69921875" style="112" customWidth="1"/>
    <col min="8450" max="8450" width="40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8.69921875" style="112" customWidth="1"/>
    <col min="8706" max="8706" width="40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8.69921875" style="112" customWidth="1"/>
    <col min="8962" max="8962" width="40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8.69921875" style="112" customWidth="1"/>
    <col min="9218" max="9218" width="40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8.69921875" style="112" customWidth="1"/>
    <col min="9474" max="9474" width="40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8.69921875" style="112" customWidth="1"/>
    <col min="9730" max="9730" width="40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8.69921875" style="112" customWidth="1"/>
    <col min="9986" max="9986" width="40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8.69921875" style="112" customWidth="1"/>
    <col min="10242" max="10242" width="40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8.69921875" style="112" customWidth="1"/>
    <col min="10498" max="10498" width="40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8.69921875" style="112" customWidth="1"/>
    <col min="10754" max="10754" width="40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8.69921875" style="112" customWidth="1"/>
    <col min="11010" max="11010" width="40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8.69921875" style="112" customWidth="1"/>
    <col min="11266" max="11266" width="40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8.69921875" style="112" customWidth="1"/>
    <col min="11522" max="11522" width="40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8.69921875" style="112" customWidth="1"/>
    <col min="11778" max="11778" width="40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8.69921875" style="112" customWidth="1"/>
    <col min="12034" max="12034" width="40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8.69921875" style="112" customWidth="1"/>
    <col min="12290" max="12290" width="40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8.69921875" style="112" customWidth="1"/>
    <col min="12546" max="12546" width="40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8.69921875" style="112" customWidth="1"/>
    <col min="12802" max="12802" width="40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8.69921875" style="112" customWidth="1"/>
    <col min="13058" max="13058" width="40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8.69921875" style="112" customWidth="1"/>
    <col min="13314" max="13314" width="40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8.69921875" style="112" customWidth="1"/>
    <col min="13570" max="13570" width="40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8.69921875" style="112" customWidth="1"/>
    <col min="13826" max="13826" width="40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8.69921875" style="112" customWidth="1"/>
    <col min="14082" max="14082" width="40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8.69921875" style="112" customWidth="1"/>
    <col min="14338" max="14338" width="40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8.69921875" style="112" customWidth="1"/>
    <col min="14594" max="14594" width="40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8.69921875" style="112" customWidth="1"/>
    <col min="14850" max="14850" width="40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8.69921875" style="112" customWidth="1"/>
    <col min="15106" max="15106" width="40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8.69921875" style="112" customWidth="1"/>
    <col min="15362" max="15362" width="40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8.69921875" style="112" customWidth="1"/>
    <col min="15618" max="15618" width="40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8.69921875" style="112" customWidth="1"/>
    <col min="15874" max="15874" width="40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8.69921875" style="112" customWidth="1"/>
    <col min="16130" max="16130" width="40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44166</v>
      </c>
    </row>
    <row r="3" spans="1:7" ht="15.7" customHeight="1" x14ac:dyDescent="0.25">
      <c r="B3" s="113"/>
    </row>
    <row r="4" spans="1:7" ht="15" customHeight="1" x14ac:dyDescent="0.3">
      <c r="A4" s="462" t="s">
        <v>873</v>
      </c>
      <c r="C4" s="117" t="s">
        <v>201</v>
      </c>
      <c r="D4" s="117" t="s">
        <v>202</v>
      </c>
      <c r="E4" s="117" t="s">
        <v>203</v>
      </c>
      <c r="F4" s="461" t="s">
        <v>435</v>
      </c>
    </row>
    <row r="5" spans="1:7" ht="15" customHeight="1" x14ac:dyDescent="0.25">
      <c r="A5" s="463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63" t="s">
        <v>44</v>
      </c>
      <c r="B6" s="112" t="s">
        <v>2422</v>
      </c>
      <c r="C6" s="120">
        <v>29.31</v>
      </c>
      <c r="D6" s="120">
        <v>5.86</v>
      </c>
      <c r="E6" s="120">
        <v>35.17</v>
      </c>
      <c r="F6" s="115" t="s">
        <v>5</v>
      </c>
    </row>
    <row r="7" spans="1:7" ht="15" customHeight="1" x14ac:dyDescent="0.25">
      <c r="A7" s="463" t="s">
        <v>44</v>
      </c>
      <c r="B7" s="112" t="s">
        <v>2423</v>
      </c>
      <c r="C7" s="120">
        <v>36.93</v>
      </c>
      <c r="D7" s="120">
        <v>7.38</v>
      </c>
      <c r="E7" s="120">
        <v>44.31</v>
      </c>
      <c r="F7" s="115" t="s">
        <v>5</v>
      </c>
    </row>
    <row r="8" spans="1:7" ht="15" customHeight="1" x14ac:dyDescent="0.25">
      <c r="A8" s="112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A9" s="112" t="s">
        <v>2386</v>
      </c>
      <c r="B9" s="112" t="s">
        <v>2353</v>
      </c>
      <c r="C9" s="120">
        <v>54.78</v>
      </c>
      <c r="D9" s="120"/>
      <c r="E9" s="120">
        <v>54.78</v>
      </c>
      <c r="F9" s="115">
        <v>109264</v>
      </c>
    </row>
    <row r="10" spans="1:7" ht="15" customHeight="1" x14ac:dyDescent="0.25">
      <c r="A10" s="463" t="s">
        <v>14</v>
      </c>
      <c r="B10" s="112" t="s">
        <v>2424</v>
      </c>
      <c r="C10" s="120">
        <v>66.13</v>
      </c>
      <c r="D10" s="120">
        <v>13.23</v>
      </c>
      <c r="E10" s="120">
        <v>79.36</v>
      </c>
      <c r="F10" s="115">
        <v>109265</v>
      </c>
    </row>
    <row r="11" spans="1:7" ht="15" customHeight="1" x14ac:dyDescent="0.25">
      <c r="C11" s="410">
        <f>SUM(C5:C10)</f>
        <v>829.14999999999986</v>
      </c>
      <c r="D11" s="410">
        <f>SUM(D5:D10)</f>
        <v>30.07</v>
      </c>
      <c r="E11" s="410">
        <f>SUM(E5:E10)</f>
        <v>859.22</v>
      </c>
      <c r="G11" s="112" t="s">
        <v>10</v>
      </c>
    </row>
    <row r="12" spans="1:7" ht="15" customHeight="1" x14ac:dyDescent="0.25">
      <c r="C12" s="465"/>
      <c r="D12" s="465"/>
      <c r="E12" s="465"/>
    </row>
    <row r="13" spans="1:7" ht="15" customHeight="1" x14ac:dyDescent="0.3">
      <c r="A13" s="462" t="s">
        <v>874</v>
      </c>
      <c r="C13" s="412"/>
      <c r="D13" s="412"/>
      <c r="E13" s="412"/>
    </row>
    <row r="14" spans="1:7" ht="15" customHeight="1" x14ac:dyDescent="0.25">
      <c r="A14" s="463" t="s">
        <v>12</v>
      </c>
      <c r="B14" s="112" t="s">
        <v>13</v>
      </c>
      <c r="C14" s="120">
        <v>7.94</v>
      </c>
      <c r="D14" s="120"/>
      <c r="E14" s="120">
        <v>7.94</v>
      </c>
      <c r="F14" s="115" t="s">
        <v>5</v>
      </c>
    </row>
    <row r="15" spans="1:7" ht="15" customHeight="1" x14ac:dyDescent="0.25">
      <c r="A15" s="463" t="s">
        <v>18</v>
      </c>
      <c r="B15" s="112" t="s">
        <v>2017</v>
      </c>
      <c r="C15" s="120">
        <v>36.75</v>
      </c>
      <c r="D15" s="120">
        <v>7.35</v>
      </c>
      <c r="E15" s="120">
        <v>44.1</v>
      </c>
      <c r="F15" s="115" t="s">
        <v>5</v>
      </c>
    </row>
    <row r="16" spans="1:7" ht="15" customHeight="1" x14ac:dyDescent="0.25">
      <c r="A16" s="112" t="s">
        <v>18</v>
      </c>
      <c r="B16" s="112" t="s">
        <v>2018</v>
      </c>
      <c r="C16" s="120">
        <v>15.28</v>
      </c>
      <c r="D16" s="120">
        <v>3.05</v>
      </c>
      <c r="E16" s="120">
        <v>18.329999999999998</v>
      </c>
      <c r="F16" s="124" t="s">
        <v>5</v>
      </c>
    </row>
    <row r="17" spans="1:6" ht="15" customHeight="1" x14ac:dyDescent="0.25">
      <c r="A17" s="112" t="s">
        <v>8</v>
      </c>
      <c r="B17" s="112" t="s">
        <v>2021</v>
      </c>
      <c r="C17" s="120">
        <v>76.38</v>
      </c>
      <c r="D17" s="120">
        <v>15.28</v>
      </c>
      <c r="E17" s="120">
        <v>91.66</v>
      </c>
      <c r="F17" s="124" t="s">
        <v>5</v>
      </c>
    </row>
    <row r="18" spans="1:6" ht="15" customHeight="1" x14ac:dyDescent="0.25">
      <c r="A18" s="112" t="s">
        <v>80</v>
      </c>
      <c r="B18" s="112" t="s">
        <v>81</v>
      </c>
      <c r="C18" s="412">
        <v>88.5</v>
      </c>
      <c r="D18" s="122"/>
      <c r="E18" s="412">
        <v>88.5</v>
      </c>
      <c r="F18" s="124" t="s">
        <v>1963</v>
      </c>
    </row>
    <row r="19" spans="1:6" ht="15" customHeight="1" x14ac:dyDescent="0.25">
      <c r="A19" s="112" t="s">
        <v>2425</v>
      </c>
      <c r="B19" s="112" t="s">
        <v>131</v>
      </c>
      <c r="C19" s="120">
        <v>27.57</v>
      </c>
      <c r="D19" s="120">
        <v>5.51</v>
      </c>
      <c r="E19" s="120">
        <v>33.08</v>
      </c>
      <c r="F19" s="115">
        <v>109266</v>
      </c>
    </row>
    <row r="20" spans="1:6" ht="15" customHeight="1" x14ac:dyDescent="0.25">
      <c r="A20" s="112" t="s">
        <v>1696</v>
      </c>
      <c r="B20" s="112" t="s">
        <v>2426</v>
      </c>
      <c r="C20" s="122">
        <v>547.5</v>
      </c>
      <c r="D20" s="122">
        <v>109.5</v>
      </c>
      <c r="E20" s="122">
        <v>657</v>
      </c>
      <c r="F20" s="112">
        <v>109267</v>
      </c>
    </row>
    <row r="21" spans="1:6" ht="15" customHeight="1" x14ac:dyDescent="0.25">
      <c r="A21" s="112" t="s">
        <v>107</v>
      </c>
      <c r="B21" s="112" t="s">
        <v>2427</v>
      </c>
      <c r="C21" s="122">
        <v>30</v>
      </c>
      <c r="D21" s="122"/>
      <c r="E21" s="122">
        <v>30</v>
      </c>
      <c r="F21" s="112">
        <v>109268</v>
      </c>
    </row>
    <row r="22" spans="1:6" ht="15" customHeight="1" x14ac:dyDescent="0.25">
      <c r="A22" s="112" t="s">
        <v>2282</v>
      </c>
      <c r="B22" s="112" t="s">
        <v>964</v>
      </c>
      <c r="C22" s="122">
        <v>7.48</v>
      </c>
      <c r="D22" s="122">
        <v>1.5</v>
      </c>
      <c r="E22" s="122">
        <v>8.98</v>
      </c>
      <c r="F22" s="112">
        <v>109269</v>
      </c>
    </row>
    <row r="23" spans="1:6" ht="15" customHeight="1" x14ac:dyDescent="0.25">
      <c r="A23" s="112" t="s">
        <v>2425</v>
      </c>
      <c r="B23" s="112" t="s">
        <v>131</v>
      </c>
      <c r="C23" s="122">
        <v>38.380000000000003</v>
      </c>
      <c r="D23" s="122">
        <v>7.68</v>
      </c>
      <c r="E23" s="122">
        <v>46.06</v>
      </c>
      <c r="F23" s="124">
        <v>109266</v>
      </c>
    </row>
    <row r="24" spans="1:6" ht="15" customHeight="1" x14ac:dyDescent="0.25">
      <c r="A24" s="112" t="s">
        <v>259</v>
      </c>
      <c r="B24" s="112" t="s">
        <v>2428</v>
      </c>
      <c r="C24" s="122">
        <v>372</v>
      </c>
      <c r="D24" s="122"/>
      <c r="E24" s="122">
        <v>372</v>
      </c>
      <c r="F24" s="124">
        <v>109270</v>
      </c>
    </row>
    <row r="25" spans="1:6" ht="15" customHeight="1" x14ac:dyDescent="0.25">
      <c r="A25" s="112" t="s">
        <v>14</v>
      </c>
      <c r="B25" s="112" t="s">
        <v>106</v>
      </c>
      <c r="C25" s="122">
        <v>6.21</v>
      </c>
      <c r="D25" s="122">
        <v>1.24</v>
      </c>
      <c r="E25" s="122">
        <v>7.45</v>
      </c>
      <c r="F25" s="124">
        <v>109265</v>
      </c>
    </row>
    <row r="26" spans="1:6" ht="15" customHeight="1" x14ac:dyDescent="0.25">
      <c r="A26" s="112" t="s">
        <v>2429</v>
      </c>
      <c r="B26" s="112" t="s">
        <v>2430</v>
      </c>
      <c r="C26" s="122">
        <v>15.83</v>
      </c>
      <c r="D26" s="122">
        <v>3.17</v>
      </c>
      <c r="E26" s="122">
        <v>19</v>
      </c>
      <c r="F26" s="124">
        <v>109274</v>
      </c>
    </row>
    <row r="27" spans="1:6" ht="15" customHeight="1" x14ac:dyDescent="0.25">
      <c r="A27" s="112" t="s">
        <v>2429</v>
      </c>
      <c r="B27" s="112" t="s">
        <v>2431</v>
      </c>
      <c r="C27" s="122">
        <v>57</v>
      </c>
      <c r="D27" s="122">
        <v>11.4</v>
      </c>
      <c r="E27" s="122">
        <v>68.400000000000006</v>
      </c>
      <c r="F27" s="124">
        <v>109277</v>
      </c>
    </row>
    <row r="28" spans="1:6" ht="15" customHeight="1" x14ac:dyDescent="0.25">
      <c r="C28" s="410">
        <f>SUM(C14:C27)</f>
        <v>1326.82</v>
      </c>
      <c r="D28" s="410">
        <f>SUM(D14:D27)</f>
        <v>165.68</v>
      </c>
      <c r="E28" s="410">
        <f>SUM(E14:E27)</f>
        <v>1492.5000000000002</v>
      </c>
    </row>
    <row r="29" spans="1:6" ht="15" customHeight="1" x14ac:dyDescent="0.25">
      <c r="C29" s="465"/>
      <c r="D29" s="465"/>
      <c r="E29" s="465"/>
    </row>
    <row r="30" spans="1:6" ht="15" customHeight="1" x14ac:dyDescent="0.3">
      <c r="A30" s="462" t="s">
        <v>876</v>
      </c>
      <c r="C30" s="412"/>
      <c r="D30" s="412"/>
      <c r="E30" s="412"/>
    </row>
    <row r="31" spans="1:6" ht="15" customHeight="1" x14ac:dyDescent="0.25">
      <c r="A31" s="463" t="s">
        <v>206</v>
      </c>
      <c r="B31" s="112" t="s">
        <v>4</v>
      </c>
      <c r="C31" s="412">
        <v>474</v>
      </c>
      <c r="D31" s="412"/>
      <c r="E31" s="412">
        <v>474</v>
      </c>
      <c r="F31" s="115" t="s">
        <v>5</v>
      </c>
    </row>
    <row r="32" spans="1:6" ht="15" customHeight="1" x14ac:dyDescent="0.25">
      <c r="A32" s="463" t="s">
        <v>44</v>
      </c>
      <c r="B32" s="112" t="s">
        <v>2432</v>
      </c>
      <c r="C32" s="120">
        <v>69.36</v>
      </c>
      <c r="D32" s="120">
        <v>13.87</v>
      </c>
      <c r="E32" s="120">
        <v>83.23</v>
      </c>
      <c r="F32" s="115" t="s">
        <v>5</v>
      </c>
    </row>
    <row r="33" spans="1:6" ht="15" customHeight="1" x14ac:dyDescent="0.25">
      <c r="A33" s="463" t="s">
        <v>30</v>
      </c>
      <c r="B33" s="112" t="s">
        <v>2433</v>
      </c>
      <c r="C33" s="120">
        <v>12.5</v>
      </c>
      <c r="D33" s="120">
        <v>2.5</v>
      </c>
      <c r="E33" s="120">
        <v>15</v>
      </c>
      <c r="F33" s="115" t="s">
        <v>5</v>
      </c>
    </row>
    <row r="34" spans="1:6" ht="15" customHeight="1" x14ac:dyDescent="0.25">
      <c r="A34" s="463" t="s">
        <v>111</v>
      </c>
      <c r="B34" s="112" t="s">
        <v>2325</v>
      </c>
      <c r="C34" s="120">
        <v>1875</v>
      </c>
      <c r="D34" s="120"/>
      <c r="E34" s="120">
        <v>1875</v>
      </c>
      <c r="F34" s="115" t="s">
        <v>113</v>
      </c>
    </row>
    <row r="35" spans="1:6" ht="15" customHeight="1" x14ac:dyDescent="0.25">
      <c r="A35" s="463" t="s">
        <v>1985</v>
      </c>
      <c r="B35" s="112" t="s">
        <v>2434</v>
      </c>
      <c r="C35" s="120">
        <v>62</v>
      </c>
      <c r="D35" s="120"/>
      <c r="E35" s="120">
        <v>62</v>
      </c>
      <c r="F35" s="115">
        <v>109275</v>
      </c>
    </row>
    <row r="36" spans="1:6" s="127" customFormat="1" ht="15" customHeight="1" x14ac:dyDescent="0.3">
      <c r="B36" s="128"/>
      <c r="C36" s="410">
        <f>SUM(C31:C35)</f>
        <v>2492.86</v>
      </c>
      <c r="D36" s="410">
        <f>SUM(D31:D35)</f>
        <v>16.369999999999997</v>
      </c>
      <c r="E36" s="410">
        <f>SUM(E31:E35)</f>
        <v>2509.23</v>
      </c>
      <c r="F36" s="126"/>
    </row>
    <row r="37" spans="1:6" s="127" customFormat="1" ht="15" customHeight="1" x14ac:dyDescent="0.3">
      <c r="B37" s="128"/>
      <c r="C37" s="465"/>
      <c r="D37" s="465"/>
      <c r="E37" s="465"/>
      <c r="F37" s="126"/>
    </row>
    <row r="38" spans="1:6" ht="15" customHeight="1" x14ac:dyDescent="0.3">
      <c r="A38" s="462" t="s">
        <v>887</v>
      </c>
      <c r="C38" s="412"/>
      <c r="D38" s="412"/>
      <c r="E38" s="412"/>
    </row>
    <row r="39" spans="1:6" ht="15" customHeight="1" x14ac:dyDescent="0.25">
      <c r="A39" s="463" t="s">
        <v>3</v>
      </c>
      <c r="B39" s="112" t="s">
        <v>4</v>
      </c>
      <c r="C39" s="412">
        <v>195</v>
      </c>
      <c r="D39" s="412"/>
      <c r="E39" s="412">
        <v>195</v>
      </c>
      <c r="F39" s="115" t="s">
        <v>5</v>
      </c>
    </row>
    <row r="40" spans="1:6" ht="15" customHeight="1" x14ac:dyDescent="0.25">
      <c r="A40" s="463" t="s">
        <v>44</v>
      </c>
      <c r="B40" s="463" t="s">
        <v>2435</v>
      </c>
      <c r="C40" s="120">
        <v>69.36</v>
      </c>
      <c r="D40" s="120">
        <v>13.87</v>
      </c>
      <c r="E40" s="120">
        <v>83.23</v>
      </c>
      <c r="F40" s="133" t="s">
        <v>5</v>
      </c>
    </row>
    <row r="41" spans="1:6" ht="15" customHeight="1" x14ac:dyDescent="0.25">
      <c r="A41" s="463" t="s">
        <v>2436</v>
      </c>
      <c r="B41" s="112" t="s">
        <v>2437</v>
      </c>
      <c r="C41" s="471">
        <v>35</v>
      </c>
      <c r="D41" s="471">
        <v>7</v>
      </c>
      <c r="E41" s="471">
        <v>42</v>
      </c>
      <c r="F41" s="133">
        <v>109271</v>
      </c>
    </row>
    <row r="42" spans="1:6" ht="15" customHeight="1" x14ac:dyDescent="0.25">
      <c r="A42" s="463" t="s">
        <v>2438</v>
      </c>
      <c r="B42" s="112" t="s">
        <v>2439</v>
      </c>
      <c r="C42" s="417">
        <v>145.82</v>
      </c>
      <c r="D42" s="417">
        <v>29.17</v>
      </c>
      <c r="E42" s="417">
        <v>174.99</v>
      </c>
      <c r="F42" s="133" t="s">
        <v>1963</v>
      </c>
    </row>
    <row r="43" spans="1:6" ht="15" customHeight="1" x14ac:dyDescent="0.25">
      <c r="A43" s="129"/>
      <c r="B43" s="127"/>
      <c r="C43" s="410">
        <f>SUM(C39:C42)</f>
        <v>445.18</v>
      </c>
      <c r="D43" s="410">
        <f>SUM(D39:D42)</f>
        <v>50.04</v>
      </c>
      <c r="E43" s="410">
        <f>SUM(E39:E42)</f>
        <v>495.22</v>
      </c>
    </row>
    <row r="44" spans="1:6" ht="15" customHeight="1" x14ac:dyDescent="0.25">
      <c r="A44" s="129"/>
      <c r="B44" s="127"/>
      <c r="C44" s="465"/>
      <c r="D44" s="465"/>
      <c r="E44" s="465"/>
    </row>
    <row r="45" spans="1:6" ht="15" customHeight="1" x14ac:dyDescent="0.3">
      <c r="A45" s="462" t="s">
        <v>1175</v>
      </c>
      <c r="C45" s="465"/>
      <c r="D45" s="465"/>
      <c r="E45" s="465"/>
    </row>
    <row r="46" spans="1:6" ht="15" customHeight="1" x14ac:dyDescent="0.25">
      <c r="A46" s="463" t="s">
        <v>1952</v>
      </c>
      <c r="B46" s="112" t="s">
        <v>2440</v>
      </c>
      <c r="C46" s="465">
        <v>8</v>
      </c>
      <c r="D46" s="465"/>
      <c r="E46" s="465">
        <v>8</v>
      </c>
      <c r="F46" s="115" t="s">
        <v>5</v>
      </c>
    </row>
    <row r="47" spans="1:6" ht="15" customHeight="1" x14ac:dyDescent="0.25">
      <c r="C47" s="410">
        <f>SUM(C46:C46)</f>
        <v>8</v>
      </c>
      <c r="D47" s="410">
        <f>SUM(D46:D46)</f>
        <v>0</v>
      </c>
      <c r="E47" s="410">
        <f>SUM(E46:E46)</f>
        <v>8</v>
      </c>
    </row>
    <row r="48" spans="1:6" ht="15" customHeight="1" x14ac:dyDescent="0.25"/>
    <row r="49" spans="1:6" ht="15" customHeight="1" x14ac:dyDescent="0.3">
      <c r="A49" s="462" t="s">
        <v>1183</v>
      </c>
      <c r="B49" s="463"/>
      <c r="C49" s="412"/>
      <c r="D49" s="412"/>
      <c r="E49" s="412"/>
    </row>
    <row r="50" spans="1:6" ht="15" customHeight="1" x14ac:dyDescent="0.25">
      <c r="A50" s="463" t="s">
        <v>206</v>
      </c>
      <c r="B50" s="463" t="s">
        <v>4</v>
      </c>
      <c r="C50" s="412">
        <v>561</v>
      </c>
      <c r="D50" s="412"/>
      <c r="E50" s="412">
        <v>561</v>
      </c>
      <c r="F50" s="115" t="s">
        <v>5</v>
      </c>
    </row>
    <row r="51" spans="1:6" ht="15" customHeight="1" x14ac:dyDescent="0.25">
      <c r="A51" s="463" t="s">
        <v>44</v>
      </c>
      <c r="B51" s="463" t="s">
        <v>2435</v>
      </c>
      <c r="C51" s="412">
        <v>29.31</v>
      </c>
      <c r="D51" s="412">
        <v>5.86</v>
      </c>
      <c r="E51" s="412">
        <v>35.17</v>
      </c>
      <c r="F51" s="115" t="s">
        <v>5</v>
      </c>
    </row>
    <row r="52" spans="1:6" ht="15" customHeight="1" x14ac:dyDescent="0.25">
      <c r="A52" s="463" t="s">
        <v>44</v>
      </c>
      <c r="B52" s="463" t="s">
        <v>2423</v>
      </c>
      <c r="C52" s="412">
        <v>36.92</v>
      </c>
      <c r="D52" s="412">
        <v>7.39</v>
      </c>
      <c r="E52" s="412">
        <v>44.31</v>
      </c>
      <c r="F52" s="115" t="s">
        <v>5</v>
      </c>
    </row>
    <row r="53" spans="1:6" ht="15" customHeight="1" x14ac:dyDescent="0.25">
      <c r="A53" s="463" t="s">
        <v>686</v>
      </c>
      <c r="B53" s="463" t="s">
        <v>2441</v>
      </c>
      <c r="C53" s="412">
        <v>410</v>
      </c>
      <c r="D53" s="412">
        <v>82</v>
      </c>
      <c r="E53" s="412">
        <v>492</v>
      </c>
      <c r="F53" s="115">
        <v>109272</v>
      </c>
    </row>
    <row r="54" spans="1:6" ht="15" customHeight="1" x14ac:dyDescent="0.25">
      <c r="A54" s="463" t="s">
        <v>2211</v>
      </c>
      <c r="B54" s="463" t="s">
        <v>2442</v>
      </c>
      <c r="C54" s="412">
        <v>17.73</v>
      </c>
      <c r="D54" s="412">
        <v>3.55</v>
      </c>
      <c r="E54" s="412">
        <v>21.28</v>
      </c>
      <c r="F54" s="115" t="s">
        <v>5</v>
      </c>
    </row>
    <row r="55" spans="1:6" ht="15" customHeight="1" x14ac:dyDescent="0.25">
      <c r="C55" s="410">
        <f>SUM(C50:C54)</f>
        <v>1054.96</v>
      </c>
      <c r="D55" s="410">
        <f>SUM(D50:D54)</f>
        <v>98.8</v>
      </c>
      <c r="E55" s="410">
        <f>SUM(E50:E54)</f>
        <v>1153.76</v>
      </c>
    </row>
    <row r="56" spans="1:6" ht="15" customHeight="1" x14ac:dyDescent="0.25">
      <c r="C56" s="465"/>
      <c r="D56" s="465"/>
      <c r="E56" s="465"/>
    </row>
    <row r="57" spans="1:6" ht="15" customHeight="1" x14ac:dyDescent="0.3">
      <c r="A57" s="462" t="s">
        <v>888</v>
      </c>
      <c r="C57" s="412"/>
      <c r="D57" s="412"/>
      <c r="E57" s="412"/>
    </row>
    <row r="58" spans="1:6" ht="15" customHeight="1" x14ac:dyDescent="0.25">
      <c r="A58" s="463" t="s">
        <v>3</v>
      </c>
      <c r="B58" s="112" t="s">
        <v>4</v>
      </c>
      <c r="C58" s="412">
        <v>304</v>
      </c>
      <c r="D58" s="412"/>
      <c r="E58" s="412">
        <v>304</v>
      </c>
      <c r="F58" s="115" t="s">
        <v>5</v>
      </c>
    </row>
    <row r="59" spans="1:6" ht="15" customHeight="1" x14ac:dyDescent="0.25">
      <c r="A59" s="463" t="s">
        <v>3</v>
      </c>
      <c r="B59" s="112" t="s">
        <v>4</v>
      </c>
      <c r="C59" s="412">
        <v>200</v>
      </c>
      <c r="D59" s="412"/>
      <c r="E59" s="412">
        <v>200</v>
      </c>
      <c r="F59" s="115" t="s">
        <v>5</v>
      </c>
    </row>
    <row r="60" spans="1:6" ht="15" customHeight="1" x14ac:dyDescent="0.25">
      <c r="A60" s="463" t="s">
        <v>3</v>
      </c>
      <c r="B60" s="112" t="s">
        <v>4</v>
      </c>
      <c r="C60" s="412">
        <v>125</v>
      </c>
      <c r="D60" s="412"/>
      <c r="E60" s="412">
        <v>125</v>
      </c>
      <c r="F60" s="115" t="s">
        <v>5</v>
      </c>
    </row>
    <row r="61" spans="1:6" ht="15" customHeight="1" x14ac:dyDescent="0.25">
      <c r="A61" s="463" t="s">
        <v>8</v>
      </c>
      <c r="B61" s="112" t="s">
        <v>1387</v>
      </c>
      <c r="C61" s="412">
        <v>30.49</v>
      </c>
      <c r="D61" s="412">
        <v>6.1</v>
      </c>
      <c r="E61" s="412">
        <v>36.590000000000003</v>
      </c>
      <c r="F61" s="115" t="s">
        <v>5</v>
      </c>
    </row>
    <row r="62" spans="1:6" ht="15" customHeight="1" x14ac:dyDescent="0.25">
      <c r="A62" s="112" t="s">
        <v>1845</v>
      </c>
      <c r="B62" s="253" t="s">
        <v>2443</v>
      </c>
      <c r="C62" s="412">
        <v>476.22</v>
      </c>
      <c r="D62" s="412">
        <v>95.24</v>
      </c>
      <c r="E62" s="412">
        <v>571.46</v>
      </c>
      <c r="F62" s="115" t="s">
        <v>5</v>
      </c>
    </row>
    <row r="63" spans="1:6" ht="15" customHeight="1" x14ac:dyDescent="0.25">
      <c r="A63" s="463" t="s">
        <v>2342</v>
      </c>
      <c r="B63" s="112" t="s">
        <v>2343</v>
      </c>
      <c r="C63" s="412">
        <v>390</v>
      </c>
      <c r="D63" s="412">
        <v>78</v>
      </c>
      <c r="E63" s="412">
        <v>468</v>
      </c>
      <c r="F63" s="115" t="s">
        <v>2444</v>
      </c>
    </row>
    <row r="64" spans="1:6" ht="15" customHeight="1" x14ac:dyDescent="0.25">
      <c r="A64" s="129"/>
      <c r="B64" s="127"/>
      <c r="C64" s="410">
        <f>SUM(C58:C63)</f>
        <v>1525.71</v>
      </c>
      <c r="D64" s="410">
        <f>SUM(D58:D63)</f>
        <v>179.33999999999997</v>
      </c>
      <c r="E64" s="410">
        <f>SUM(E58:E63)</f>
        <v>1705.0500000000002</v>
      </c>
    </row>
    <row r="65" spans="1:6" ht="15" customHeight="1" x14ac:dyDescent="0.25">
      <c r="A65" s="129"/>
      <c r="B65" s="127"/>
      <c r="C65" s="465"/>
      <c r="D65" s="465"/>
      <c r="E65" s="465"/>
    </row>
    <row r="66" spans="1:6" ht="15" customHeight="1" x14ac:dyDescent="0.3">
      <c r="A66" s="134" t="s">
        <v>890</v>
      </c>
      <c r="B66" s="127"/>
      <c r="C66" s="465"/>
      <c r="D66" s="465"/>
      <c r="E66" s="465"/>
    </row>
    <row r="67" spans="1:6" ht="15" customHeight="1" x14ac:dyDescent="0.25">
      <c r="A67" s="129" t="s">
        <v>891</v>
      </c>
      <c r="B67" s="127" t="s">
        <v>2315</v>
      </c>
      <c r="C67" s="465">
        <v>313.33</v>
      </c>
      <c r="D67" s="465">
        <v>62.67</v>
      </c>
      <c r="E67" s="465">
        <v>376</v>
      </c>
      <c r="F67" s="115">
        <v>109273</v>
      </c>
    </row>
    <row r="68" spans="1:6" ht="15" customHeight="1" x14ac:dyDescent="0.25">
      <c r="A68" s="129" t="s">
        <v>472</v>
      </c>
      <c r="B68" s="127" t="s">
        <v>2445</v>
      </c>
      <c r="C68" s="465">
        <v>580</v>
      </c>
      <c r="D68" s="465">
        <v>116</v>
      </c>
      <c r="E68" s="465">
        <v>696</v>
      </c>
      <c r="F68" s="115">
        <v>109273</v>
      </c>
    </row>
    <row r="69" spans="1:6" ht="15" customHeight="1" x14ac:dyDescent="0.25">
      <c r="A69" s="429" t="s">
        <v>472</v>
      </c>
      <c r="B69" s="250" t="s">
        <v>2446</v>
      </c>
      <c r="C69" s="465">
        <v>3400</v>
      </c>
      <c r="D69" s="465">
        <v>680</v>
      </c>
      <c r="E69" s="465">
        <v>4080</v>
      </c>
      <c r="F69" s="115">
        <v>109276</v>
      </c>
    </row>
    <row r="70" spans="1:6" ht="15" customHeight="1" x14ac:dyDescent="0.25">
      <c r="A70" s="129"/>
      <c r="B70" s="127"/>
      <c r="C70" s="410">
        <f>SUM(C67:C69)</f>
        <v>4293.33</v>
      </c>
      <c r="D70" s="410">
        <f>SUM(D67:D69)</f>
        <v>858.67000000000007</v>
      </c>
      <c r="E70" s="410">
        <f>SUM(E67:E69)</f>
        <v>5152</v>
      </c>
    </row>
    <row r="71" spans="1:6" ht="15" customHeight="1" x14ac:dyDescent="0.25">
      <c r="A71" s="129"/>
      <c r="B71" s="127"/>
      <c r="C71" s="465"/>
      <c r="D71" s="465"/>
      <c r="E71" s="465"/>
    </row>
    <row r="72" spans="1:6" ht="15" customHeight="1" x14ac:dyDescent="0.35">
      <c r="A72" s="464" t="s">
        <v>2050</v>
      </c>
      <c r="B72" s="284"/>
      <c r="C72" s="395"/>
      <c r="D72" s="395"/>
      <c r="E72" s="395"/>
      <c r="F72" s="266"/>
    </row>
    <row r="73" spans="1:6" ht="15" customHeight="1" x14ac:dyDescent="0.25">
      <c r="B73" s="463"/>
      <c r="C73" s="122"/>
      <c r="D73" s="122"/>
      <c r="E73" s="122"/>
    </row>
    <row r="74" spans="1:6" ht="15" customHeight="1" x14ac:dyDescent="0.25">
      <c r="B74" s="463"/>
      <c r="C74" s="122"/>
      <c r="D74" s="122" t="s">
        <v>10</v>
      </c>
      <c r="E74" s="122"/>
    </row>
    <row r="75" spans="1:6" ht="15" customHeight="1" x14ac:dyDescent="0.35">
      <c r="A75" s="464"/>
      <c r="B75" s="284"/>
      <c r="C75" s="410">
        <f>SUM(C73:C74)</f>
        <v>0</v>
      </c>
      <c r="D75" s="410">
        <f>SUM(D73:D74)</f>
        <v>0</v>
      </c>
      <c r="E75" s="410">
        <f>SUM(E73:E74)</f>
        <v>0</v>
      </c>
      <c r="F75" s="266"/>
    </row>
    <row r="76" spans="1:6" ht="15" customHeight="1" x14ac:dyDescent="0.35">
      <c r="A76" s="464"/>
      <c r="B76" s="284"/>
      <c r="C76" s="465"/>
      <c r="D76" s="465"/>
      <c r="E76" s="465"/>
      <c r="F76" s="266"/>
    </row>
    <row r="77" spans="1:6" ht="15" customHeight="1" x14ac:dyDescent="0.35">
      <c r="A77" s="464" t="s">
        <v>1907</v>
      </c>
      <c r="B77" s="284"/>
      <c r="C77" s="395"/>
      <c r="D77" s="395"/>
      <c r="E77" s="395"/>
      <c r="F77" s="266"/>
    </row>
    <row r="78" spans="1:6" ht="15" customHeight="1" x14ac:dyDescent="0.35">
      <c r="B78" s="463"/>
      <c r="C78" s="412"/>
      <c r="D78" s="412"/>
      <c r="E78" s="412"/>
      <c r="F78" s="266"/>
    </row>
    <row r="79" spans="1:6" ht="15" customHeight="1" x14ac:dyDescent="0.35">
      <c r="A79" s="464"/>
      <c r="B79" s="284"/>
      <c r="C79" s="410">
        <f>SUM(C78:C78)</f>
        <v>0</v>
      </c>
      <c r="D79" s="410">
        <f>SUM(D78:D78)</f>
        <v>0</v>
      </c>
      <c r="E79" s="410">
        <f>SUM(E78:E78)</f>
        <v>0</v>
      </c>
    </row>
    <row r="80" spans="1:6" ht="15" customHeight="1" x14ac:dyDescent="0.35">
      <c r="A80" s="464"/>
      <c r="B80" s="284"/>
      <c r="C80" s="465"/>
      <c r="D80" s="465"/>
      <c r="E80" s="465"/>
    </row>
    <row r="81" spans="1:8" ht="15" customHeight="1" x14ac:dyDescent="0.3">
      <c r="A81" s="462" t="s">
        <v>1709</v>
      </c>
      <c r="C81" s="130"/>
      <c r="D81" s="130"/>
      <c r="E81" s="130"/>
    </row>
    <row r="82" spans="1:8" ht="15" customHeight="1" x14ac:dyDescent="0.25">
      <c r="C82" s="122"/>
      <c r="D82" s="122"/>
      <c r="E82" s="122"/>
    </row>
    <row r="83" spans="1:8" ht="15" customHeight="1" x14ac:dyDescent="0.25">
      <c r="A83" s="463"/>
      <c r="C83" s="410">
        <f>SUM(C82:C82)</f>
        <v>0</v>
      </c>
      <c r="D83" s="410">
        <f>SUM(D82:D82)</f>
        <v>0</v>
      </c>
      <c r="E83" s="410">
        <f>SUM(E82:E82)</f>
        <v>0</v>
      </c>
    </row>
    <row r="84" spans="1:8" ht="15" customHeight="1" x14ac:dyDescent="0.3">
      <c r="A84" s="462"/>
      <c r="B84" s="128"/>
      <c r="C84" s="465"/>
      <c r="D84" s="465"/>
      <c r="E84" s="465"/>
    </row>
    <row r="85" spans="1:8" ht="15" customHeight="1" x14ac:dyDescent="0.3">
      <c r="A85" s="135" t="s">
        <v>1199</v>
      </c>
      <c r="B85" s="135"/>
      <c r="C85" s="412"/>
      <c r="D85" s="412"/>
      <c r="E85" s="412"/>
    </row>
    <row r="86" spans="1:8" ht="15" customHeight="1" x14ac:dyDescent="0.25">
      <c r="A86" s="112" t="s">
        <v>8</v>
      </c>
      <c r="B86" s="253" t="s">
        <v>1387</v>
      </c>
      <c r="C86" s="412">
        <v>25.97</v>
      </c>
      <c r="D86" s="412">
        <v>5.19</v>
      </c>
      <c r="E86" s="412">
        <v>31.16</v>
      </c>
      <c r="F86" s="126" t="s">
        <v>5</v>
      </c>
    </row>
    <row r="87" spans="1:8" ht="15" customHeight="1" x14ac:dyDescent="0.25">
      <c r="C87" s="410">
        <f>SUM(C86:C86)</f>
        <v>25.97</v>
      </c>
      <c r="D87" s="410">
        <f>SUM(D86:D86)</f>
        <v>5.19</v>
      </c>
      <c r="E87" s="410">
        <f>SUM(E86:E86)</f>
        <v>31.16</v>
      </c>
      <c r="H87" s="249"/>
    </row>
    <row r="88" spans="1:8" ht="15" customHeight="1" x14ac:dyDescent="0.25">
      <c r="C88" s="465"/>
      <c r="D88" s="465"/>
      <c r="E88" s="465"/>
      <c r="H88" s="249"/>
    </row>
    <row r="89" spans="1:8" ht="15" customHeight="1" x14ac:dyDescent="0.3">
      <c r="A89" s="462" t="s">
        <v>894</v>
      </c>
      <c r="C89" s="112"/>
      <c r="D89" s="112"/>
      <c r="E89" s="112"/>
      <c r="F89" s="112"/>
    </row>
    <row r="90" spans="1:8" ht="15" customHeight="1" x14ac:dyDescent="0.25">
      <c r="A90" s="137" t="s">
        <v>90</v>
      </c>
      <c r="B90" s="138" t="s">
        <v>276</v>
      </c>
      <c r="C90" s="122">
        <v>10997.36</v>
      </c>
      <c r="D90" s="450"/>
      <c r="E90" s="122">
        <v>10997.36</v>
      </c>
      <c r="F90" s="124" t="s">
        <v>92</v>
      </c>
    </row>
    <row r="91" spans="1:8" ht="15" customHeight="1" x14ac:dyDescent="0.25">
      <c r="A91" s="137" t="s">
        <v>93</v>
      </c>
      <c r="B91" s="138" t="s">
        <v>277</v>
      </c>
      <c r="C91" s="122">
        <v>2650.3</v>
      </c>
      <c r="D91" s="450"/>
      <c r="E91" s="122">
        <v>2650.3</v>
      </c>
      <c r="F91" s="124">
        <v>109278</v>
      </c>
    </row>
    <row r="92" spans="1:8" ht="15" customHeight="1" x14ac:dyDescent="0.25">
      <c r="A92" s="137" t="s">
        <v>95</v>
      </c>
      <c r="B92" s="138" t="s">
        <v>2447</v>
      </c>
      <c r="C92" s="122">
        <v>3202.06</v>
      </c>
      <c r="D92" s="450"/>
      <c r="E92" s="122">
        <v>3202.06</v>
      </c>
      <c r="F92" s="124">
        <v>109279</v>
      </c>
    </row>
    <row r="93" spans="1:8" ht="15" customHeight="1" x14ac:dyDescent="0.25">
      <c r="C93" s="410">
        <f>SUM(C90:C92)</f>
        <v>16849.72</v>
      </c>
      <c r="D93" s="410">
        <f>SUM(D90:D92)</f>
        <v>0</v>
      </c>
      <c r="E93" s="410">
        <f>SUM(E90:E92)</f>
        <v>16849.72</v>
      </c>
      <c r="F93" s="112"/>
    </row>
    <row r="94" spans="1:8" ht="15" customHeight="1" x14ac:dyDescent="0.25">
      <c r="C94" s="112"/>
      <c r="D94" s="112"/>
      <c r="E94" s="112"/>
      <c r="F94" s="112"/>
    </row>
    <row r="95" spans="1:8" ht="15" customHeight="1" x14ac:dyDescent="0.25">
      <c r="B95" s="141" t="s">
        <v>75</v>
      </c>
      <c r="C95" s="410">
        <f>SUM(+C87+C11+C55+C36+C28+C43+C64+C47+C70+C75+C79+C83+C93)</f>
        <v>28851.7</v>
      </c>
      <c r="D95" s="410">
        <f>SUM(+D87+D11+D55+D36+D28+D43+D64+D47+D70+D75+D79+D83+D93)</f>
        <v>1404.16</v>
      </c>
      <c r="E95" s="410">
        <f>SUM(+E87+E11+E55+E36+E28+E43+E64+E47+E70+E75+E79+E83+E93)</f>
        <v>30255.86</v>
      </c>
    </row>
    <row r="96" spans="1:8" ht="15" customHeight="1" x14ac:dyDescent="0.25">
      <c r="B96" s="145"/>
      <c r="C96" s="465"/>
      <c r="D96" s="465"/>
      <c r="E96" s="465"/>
    </row>
    <row r="97" spans="1:3" ht="15" customHeight="1" x14ac:dyDescent="0.25">
      <c r="A97" s="463"/>
      <c r="C97" s="120"/>
    </row>
    <row r="98" spans="1:3" ht="15" customHeight="1" x14ac:dyDescent="0.25">
      <c r="A98" s="256" t="s">
        <v>2120</v>
      </c>
      <c r="B98" s="436"/>
      <c r="C98" s="120"/>
    </row>
    <row r="99" spans="1:3" ht="15" customHeight="1" x14ac:dyDescent="0.25">
      <c r="A99" s="256"/>
      <c r="B99" s="436"/>
      <c r="C99" s="120"/>
    </row>
    <row r="100" spans="1:3" ht="15" customHeight="1" x14ac:dyDescent="0.25">
      <c r="A100" s="437"/>
      <c r="C100" s="120"/>
    </row>
    <row r="101" spans="1:3" ht="15" customHeight="1" x14ac:dyDescent="0.25">
      <c r="A101" s="438"/>
      <c r="B101" s="436"/>
      <c r="C101" s="120"/>
    </row>
    <row r="102" spans="1:3" ht="15" customHeight="1" x14ac:dyDescent="0.25">
      <c r="A102" s="438"/>
      <c r="B102" s="436"/>
      <c r="C102" s="120"/>
    </row>
    <row r="103" spans="1:3" ht="18.75" customHeight="1" x14ac:dyDescent="0.25">
      <c r="A103" s="451"/>
      <c r="B103" s="436"/>
      <c r="C103" s="120"/>
    </row>
    <row r="104" spans="1:3" ht="15" customHeight="1" x14ac:dyDescent="0.25">
      <c r="A104" s="438"/>
      <c r="B104" s="436"/>
      <c r="C104" s="120"/>
    </row>
    <row r="105" spans="1:3" ht="15" customHeight="1" x14ac:dyDescent="0.25">
      <c r="A105" s="438"/>
      <c r="B105" s="436"/>
      <c r="C105" s="120"/>
    </row>
    <row r="106" spans="1:3" ht="15" customHeight="1" x14ac:dyDescent="0.25">
      <c r="A106" s="143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>
      <c r="G119" s="137"/>
    </row>
    <row r="120" spans="1:8" ht="15" customHeight="1" x14ac:dyDescent="0.25">
      <c r="H120" s="137"/>
    </row>
    <row r="121" spans="1:8" ht="15" customHeight="1" x14ac:dyDescent="0.25">
      <c r="H121" s="137"/>
    </row>
    <row r="122" spans="1:8" s="137" customFormat="1" ht="15" customHeight="1" x14ac:dyDescent="0.25">
      <c r="A122" s="112"/>
      <c r="B122" s="112"/>
      <c r="C122" s="409"/>
      <c r="D122" s="409"/>
      <c r="E122" s="409"/>
      <c r="F122" s="115"/>
      <c r="G122" s="112"/>
      <c r="H122" s="112"/>
    </row>
    <row r="123" spans="1:8" s="137" customFormat="1" x14ac:dyDescent="0.25">
      <c r="A123" s="112"/>
      <c r="B123" s="112"/>
      <c r="C123" s="409"/>
      <c r="D123" s="409"/>
      <c r="E123" s="409"/>
      <c r="F123" s="115"/>
      <c r="G123" s="112"/>
      <c r="H123" s="112"/>
    </row>
    <row r="124" spans="1:8" s="137" customFormat="1" x14ac:dyDescent="0.25">
      <c r="A124" s="112"/>
      <c r="B124" s="112"/>
      <c r="C124" s="409"/>
      <c r="D124" s="409"/>
      <c r="E124" s="409"/>
      <c r="F124" s="115"/>
      <c r="G124" s="112"/>
      <c r="H124" s="112"/>
    </row>
  </sheetData>
  <mergeCells count="1">
    <mergeCell ref="A1:F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9" workbookViewId="0">
      <selection activeCell="B112" sqref="B112"/>
    </sheetView>
  </sheetViews>
  <sheetFormatPr defaultColWidth="8.8984375" defaultRowHeight="13.85" x14ac:dyDescent="0.25"/>
  <cols>
    <col min="1" max="1" width="38.69921875" style="112" customWidth="1"/>
    <col min="2" max="2" width="40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8.69921875" style="112" customWidth="1"/>
    <col min="258" max="258" width="40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8.69921875" style="112" customWidth="1"/>
    <col min="514" max="514" width="40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8.69921875" style="112" customWidth="1"/>
    <col min="770" max="770" width="40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8.69921875" style="112" customWidth="1"/>
    <col min="1026" max="1026" width="40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8.69921875" style="112" customWidth="1"/>
    <col min="1282" max="1282" width="40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8.69921875" style="112" customWidth="1"/>
    <col min="1538" max="1538" width="40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8.69921875" style="112" customWidth="1"/>
    <col min="1794" max="1794" width="40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8.69921875" style="112" customWidth="1"/>
    <col min="2050" max="2050" width="40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8.69921875" style="112" customWidth="1"/>
    <col min="2306" max="2306" width="40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8.69921875" style="112" customWidth="1"/>
    <col min="2562" max="2562" width="40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8.69921875" style="112" customWidth="1"/>
    <col min="2818" max="2818" width="40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8.69921875" style="112" customWidth="1"/>
    <col min="3074" max="3074" width="40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8.69921875" style="112" customWidth="1"/>
    <col min="3330" max="3330" width="40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8.69921875" style="112" customWidth="1"/>
    <col min="3586" max="3586" width="40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8.69921875" style="112" customWidth="1"/>
    <col min="3842" max="3842" width="40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8.69921875" style="112" customWidth="1"/>
    <col min="4098" max="4098" width="40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8.69921875" style="112" customWidth="1"/>
    <col min="4354" max="4354" width="40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8.69921875" style="112" customWidth="1"/>
    <col min="4610" max="4610" width="40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8.69921875" style="112" customWidth="1"/>
    <col min="4866" max="4866" width="40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8.69921875" style="112" customWidth="1"/>
    <col min="5122" max="5122" width="40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8.69921875" style="112" customWidth="1"/>
    <col min="5378" max="5378" width="40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8.69921875" style="112" customWidth="1"/>
    <col min="5634" max="5634" width="40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8.69921875" style="112" customWidth="1"/>
    <col min="5890" max="5890" width="40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8.69921875" style="112" customWidth="1"/>
    <col min="6146" max="6146" width="40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8.69921875" style="112" customWidth="1"/>
    <col min="6402" max="6402" width="40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8.69921875" style="112" customWidth="1"/>
    <col min="6658" max="6658" width="40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8.69921875" style="112" customWidth="1"/>
    <col min="6914" max="6914" width="40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8.69921875" style="112" customWidth="1"/>
    <col min="7170" max="7170" width="40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8.69921875" style="112" customWidth="1"/>
    <col min="7426" max="7426" width="40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8.69921875" style="112" customWidth="1"/>
    <col min="7682" max="7682" width="40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8.69921875" style="112" customWidth="1"/>
    <col min="7938" max="7938" width="40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8.69921875" style="112" customWidth="1"/>
    <col min="8194" max="8194" width="40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8.69921875" style="112" customWidth="1"/>
    <col min="8450" max="8450" width="40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8.69921875" style="112" customWidth="1"/>
    <col min="8706" max="8706" width="40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8.69921875" style="112" customWidth="1"/>
    <col min="8962" max="8962" width="40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8.69921875" style="112" customWidth="1"/>
    <col min="9218" max="9218" width="40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8.69921875" style="112" customWidth="1"/>
    <col min="9474" max="9474" width="40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8.69921875" style="112" customWidth="1"/>
    <col min="9730" max="9730" width="40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8.69921875" style="112" customWidth="1"/>
    <col min="9986" max="9986" width="40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8.69921875" style="112" customWidth="1"/>
    <col min="10242" max="10242" width="40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8.69921875" style="112" customWidth="1"/>
    <col min="10498" max="10498" width="40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8.69921875" style="112" customWidth="1"/>
    <col min="10754" max="10754" width="40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8.69921875" style="112" customWidth="1"/>
    <col min="11010" max="11010" width="40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8.69921875" style="112" customWidth="1"/>
    <col min="11266" max="11266" width="40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8.69921875" style="112" customWidth="1"/>
    <col min="11522" max="11522" width="40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8.69921875" style="112" customWidth="1"/>
    <col min="11778" max="11778" width="40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8.69921875" style="112" customWidth="1"/>
    <col min="12034" max="12034" width="40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8.69921875" style="112" customWidth="1"/>
    <col min="12290" max="12290" width="40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8.69921875" style="112" customWidth="1"/>
    <col min="12546" max="12546" width="40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8.69921875" style="112" customWidth="1"/>
    <col min="12802" max="12802" width="40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8.69921875" style="112" customWidth="1"/>
    <col min="13058" max="13058" width="40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8.69921875" style="112" customWidth="1"/>
    <col min="13314" max="13314" width="40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8.69921875" style="112" customWidth="1"/>
    <col min="13570" max="13570" width="40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8.69921875" style="112" customWidth="1"/>
    <col min="13826" max="13826" width="40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8.69921875" style="112" customWidth="1"/>
    <col min="14082" max="14082" width="40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8.69921875" style="112" customWidth="1"/>
    <col min="14338" max="14338" width="40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8.69921875" style="112" customWidth="1"/>
    <col min="14594" max="14594" width="40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8.69921875" style="112" customWidth="1"/>
    <col min="14850" max="14850" width="40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8.69921875" style="112" customWidth="1"/>
    <col min="15106" max="15106" width="40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8.69921875" style="112" customWidth="1"/>
    <col min="15362" max="15362" width="40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8.69921875" style="112" customWidth="1"/>
    <col min="15618" max="15618" width="40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8.69921875" style="112" customWidth="1"/>
    <col min="15874" max="15874" width="40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8.69921875" style="112" customWidth="1"/>
    <col min="16130" max="16130" width="40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44197</v>
      </c>
    </row>
    <row r="3" spans="1:7" ht="15.7" customHeight="1" x14ac:dyDescent="0.25">
      <c r="B3" s="113"/>
    </row>
    <row r="4" spans="1:7" ht="15" customHeight="1" x14ac:dyDescent="0.3">
      <c r="A4" s="467" t="s">
        <v>873</v>
      </c>
      <c r="C4" s="117" t="s">
        <v>201</v>
      </c>
      <c r="D4" s="117" t="s">
        <v>202</v>
      </c>
      <c r="E4" s="117" t="s">
        <v>203</v>
      </c>
      <c r="F4" s="466" t="s">
        <v>435</v>
      </c>
    </row>
    <row r="5" spans="1:7" ht="15" customHeight="1" x14ac:dyDescent="0.25">
      <c r="A5" s="468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68" t="s">
        <v>44</v>
      </c>
      <c r="B6" s="112" t="s">
        <v>2467</v>
      </c>
      <c r="C6" s="120">
        <v>3.1</v>
      </c>
      <c r="D6" s="120">
        <v>0.62</v>
      </c>
      <c r="E6" s="120">
        <v>3.72</v>
      </c>
      <c r="F6" s="115" t="s">
        <v>5</v>
      </c>
    </row>
    <row r="7" spans="1:7" ht="15" customHeight="1" x14ac:dyDescent="0.25">
      <c r="A7" s="468" t="s">
        <v>44</v>
      </c>
      <c r="B7" s="112" t="s">
        <v>2465</v>
      </c>
      <c r="C7" s="120">
        <v>19.190000000000001</v>
      </c>
      <c r="D7" s="120">
        <v>3.83</v>
      </c>
      <c r="E7" s="120">
        <v>23.02</v>
      </c>
      <c r="F7" s="115" t="s">
        <v>5</v>
      </c>
    </row>
    <row r="8" spans="1:7" ht="15" customHeight="1" x14ac:dyDescent="0.25">
      <c r="A8" s="468" t="s">
        <v>2211</v>
      </c>
      <c r="B8" s="112" t="s">
        <v>2448</v>
      </c>
      <c r="C8" s="120">
        <v>479.92</v>
      </c>
      <c r="D8" s="120">
        <v>95.99</v>
      </c>
      <c r="E8" s="120">
        <v>575.91</v>
      </c>
      <c r="F8" s="115" t="s">
        <v>2138</v>
      </c>
    </row>
    <row r="9" spans="1:7" ht="15" customHeight="1" x14ac:dyDescent="0.25">
      <c r="A9" s="112" t="s">
        <v>8</v>
      </c>
      <c r="B9" s="112" t="s">
        <v>2011</v>
      </c>
      <c r="C9" s="120">
        <v>18</v>
      </c>
      <c r="D9" s="120">
        <v>3.6</v>
      </c>
      <c r="E9" s="120">
        <v>21.6</v>
      </c>
      <c r="F9" s="115" t="s">
        <v>5</v>
      </c>
    </row>
    <row r="10" spans="1:7" ht="15" customHeight="1" x14ac:dyDescent="0.25">
      <c r="A10" s="112" t="s">
        <v>2386</v>
      </c>
      <c r="B10" s="112" t="s">
        <v>2353</v>
      </c>
      <c r="C10" s="120">
        <v>43.05</v>
      </c>
      <c r="D10" s="120"/>
      <c r="E10" s="120">
        <v>43.05</v>
      </c>
      <c r="F10" s="115">
        <v>109280</v>
      </c>
    </row>
    <row r="11" spans="1:7" ht="15" customHeight="1" x14ac:dyDescent="0.25">
      <c r="A11" s="468" t="s">
        <v>1311</v>
      </c>
      <c r="B11" s="112" t="s">
        <v>1967</v>
      </c>
      <c r="C11" s="120">
        <v>72</v>
      </c>
      <c r="D11" s="120"/>
      <c r="E11" s="120">
        <v>72</v>
      </c>
      <c r="F11" s="115">
        <v>109281</v>
      </c>
    </row>
    <row r="12" spans="1:7" ht="15" customHeight="1" x14ac:dyDescent="0.25">
      <c r="C12" s="410">
        <f>SUM(C5:C11)</f>
        <v>1259.26</v>
      </c>
      <c r="D12" s="410">
        <f>SUM(D5:D11)</f>
        <v>104.03999999999999</v>
      </c>
      <c r="E12" s="410">
        <f>SUM(E5:E11)</f>
        <v>1363.3</v>
      </c>
      <c r="G12" s="112" t="s">
        <v>10</v>
      </c>
    </row>
    <row r="13" spans="1:7" ht="15" customHeight="1" x14ac:dyDescent="0.25">
      <c r="C13" s="470"/>
      <c r="D13" s="470"/>
      <c r="E13" s="470"/>
    </row>
    <row r="14" spans="1:7" ht="15" customHeight="1" x14ac:dyDescent="0.3">
      <c r="A14" s="467" t="s">
        <v>874</v>
      </c>
      <c r="C14" s="412"/>
      <c r="D14" s="412"/>
      <c r="E14" s="412"/>
    </row>
    <row r="15" spans="1:7" ht="15" customHeight="1" x14ac:dyDescent="0.25">
      <c r="A15" s="468" t="s">
        <v>12</v>
      </c>
      <c r="B15" s="112" t="s">
        <v>13</v>
      </c>
      <c r="C15" s="120">
        <v>7.94</v>
      </c>
      <c r="D15" s="120"/>
      <c r="E15" s="120">
        <v>7.94</v>
      </c>
      <c r="F15" s="115" t="s">
        <v>5</v>
      </c>
    </row>
    <row r="16" spans="1:7" ht="15" customHeight="1" x14ac:dyDescent="0.25">
      <c r="A16" s="468" t="s">
        <v>18</v>
      </c>
      <c r="B16" s="112" t="s">
        <v>2017</v>
      </c>
      <c r="C16" s="120">
        <v>36.75</v>
      </c>
      <c r="D16" s="120">
        <v>7.35</v>
      </c>
      <c r="E16" s="120">
        <v>44.1</v>
      </c>
      <c r="F16" s="115" t="s">
        <v>5</v>
      </c>
    </row>
    <row r="17" spans="1:6" ht="15" customHeight="1" x14ac:dyDescent="0.25">
      <c r="A17" s="112" t="s">
        <v>18</v>
      </c>
      <c r="B17" s="112" t="s">
        <v>2018</v>
      </c>
      <c r="C17" s="120">
        <v>15.28</v>
      </c>
      <c r="D17" s="120">
        <v>3.05</v>
      </c>
      <c r="E17" s="120">
        <v>18.329999999999998</v>
      </c>
      <c r="F17" s="124" t="s">
        <v>5</v>
      </c>
    </row>
    <row r="18" spans="1:6" ht="15" customHeight="1" x14ac:dyDescent="0.25">
      <c r="A18" s="112" t="s">
        <v>8</v>
      </c>
      <c r="B18" s="112" t="s">
        <v>2021</v>
      </c>
      <c r="C18" s="120">
        <v>63.14</v>
      </c>
      <c r="D18" s="120">
        <v>12.63</v>
      </c>
      <c r="E18" s="120">
        <v>75.77</v>
      </c>
      <c r="F18" s="124" t="s">
        <v>5</v>
      </c>
    </row>
    <row r="19" spans="1:6" ht="15" customHeight="1" x14ac:dyDescent="0.25">
      <c r="A19" s="112" t="s">
        <v>107</v>
      </c>
      <c r="B19" s="112" t="s">
        <v>2427</v>
      </c>
      <c r="C19" s="412">
        <v>30</v>
      </c>
      <c r="D19" s="122"/>
      <c r="E19" s="412">
        <v>30</v>
      </c>
      <c r="F19" s="124">
        <v>109282</v>
      </c>
    </row>
    <row r="20" spans="1:6" ht="15" customHeight="1" x14ac:dyDescent="0.25">
      <c r="A20" s="112" t="s">
        <v>451</v>
      </c>
      <c r="B20" s="112" t="s">
        <v>2449</v>
      </c>
      <c r="C20" s="120">
        <v>68</v>
      </c>
      <c r="D20" s="120">
        <v>0.8</v>
      </c>
      <c r="E20" s="120">
        <v>68.8</v>
      </c>
      <c r="F20" s="115" t="s">
        <v>1963</v>
      </c>
    </row>
    <row r="21" spans="1:6" ht="15" customHeight="1" x14ac:dyDescent="0.25">
      <c r="A21" s="112" t="s">
        <v>1123</v>
      </c>
      <c r="B21" s="112" t="s">
        <v>2450</v>
      </c>
      <c r="C21" s="122">
        <v>414.59</v>
      </c>
      <c r="D21" s="122">
        <v>82.85</v>
      </c>
      <c r="E21" s="122">
        <v>497.44</v>
      </c>
      <c r="F21" s="112">
        <v>109294</v>
      </c>
    </row>
    <row r="22" spans="1:6" ht="15" customHeight="1" x14ac:dyDescent="0.25">
      <c r="A22" s="112" t="s">
        <v>214</v>
      </c>
      <c r="B22" s="112" t="s">
        <v>2451</v>
      </c>
      <c r="C22" s="122">
        <v>450</v>
      </c>
      <c r="D22" s="122">
        <v>90</v>
      </c>
      <c r="E22" s="122">
        <v>540</v>
      </c>
      <c r="F22" s="112">
        <v>109297</v>
      </c>
    </row>
    <row r="23" spans="1:6" ht="15" customHeight="1" x14ac:dyDescent="0.25">
      <c r="A23" s="112" t="s">
        <v>2425</v>
      </c>
      <c r="B23" s="112" t="s">
        <v>131</v>
      </c>
      <c r="C23" s="122">
        <v>29.62</v>
      </c>
      <c r="D23" s="122">
        <v>5.92</v>
      </c>
      <c r="E23" s="122">
        <v>35.54</v>
      </c>
      <c r="F23" s="112">
        <v>109298</v>
      </c>
    </row>
    <row r="24" spans="1:6" ht="15" customHeight="1" x14ac:dyDescent="0.25">
      <c r="A24" s="112" t="s">
        <v>157</v>
      </c>
      <c r="B24" s="112" t="s">
        <v>2452</v>
      </c>
      <c r="C24" s="122">
        <v>9.31</v>
      </c>
      <c r="D24" s="122">
        <v>1.86</v>
      </c>
      <c r="E24" s="122">
        <v>11.17</v>
      </c>
      <c r="F24" s="124">
        <v>109300</v>
      </c>
    </row>
    <row r="25" spans="1:6" ht="15" customHeight="1" x14ac:dyDescent="0.25">
      <c r="C25" s="410">
        <f>SUM(C15:C24)</f>
        <v>1124.6299999999999</v>
      </c>
      <c r="D25" s="410">
        <f>SUM(D15:D24)</f>
        <v>204.46</v>
      </c>
      <c r="E25" s="410">
        <f>SUM(E15:E24)</f>
        <v>1329.0900000000001</v>
      </c>
    </row>
    <row r="26" spans="1:6" ht="15" customHeight="1" x14ac:dyDescent="0.25">
      <c r="C26" s="470"/>
      <c r="D26" s="470"/>
      <c r="E26" s="470"/>
    </row>
    <row r="27" spans="1:6" ht="15" customHeight="1" x14ac:dyDescent="0.3">
      <c r="A27" s="467" t="s">
        <v>876</v>
      </c>
      <c r="C27" s="412"/>
      <c r="D27" s="412"/>
      <c r="E27" s="412"/>
    </row>
    <row r="28" spans="1:6" ht="15" customHeight="1" x14ac:dyDescent="0.25">
      <c r="A28" s="468" t="s">
        <v>206</v>
      </c>
      <c r="B28" s="112" t="s">
        <v>4</v>
      </c>
      <c r="C28" s="412">
        <v>474</v>
      </c>
      <c r="D28" s="412"/>
      <c r="E28" s="412">
        <v>474</v>
      </c>
      <c r="F28" s="115" t="s">
        <v>5</v>
      </c>
    </row>
    <row r="29" spans="1:6" ht="15" customHeight="1" x14ac:dyDescent="0.25">
      <c r="A29" s="468" t="s">
        <v>44</v>
      </c>
      <c r="B29" s="112" t="s">
        <v>2453</v>
      </c>
      <c r="C29" s="120">
        <v>85.69</v>
      </c>
      <c r="D29" s="120">
        <v>17.14</v>
      </c>
      <c r="E29" s="120">
        <v>102.83</v>
      </c>
      <c r="F29" s="115" t="s">
        <v>5</v>
      </c>
    </row>
    <row r="30" spans="1:6" ht="15" customHeight="1" x14ac:dyDescent="0.25">
      <c r="A30" s="468" t="s">
        <v>30</v>
      </c>
      <c r="B30" s="112" t="s">
        <v>2454</v>
      </c>
      <c r="C30" s="120">
        <v>12.5</v>
      </c>
      <c r="D30" s="120">
        <v>2.5</v>
      </c>
      <c r="E30" s="120">
        <v>15</v>
      </c>
      <c r="F30" s="115" t="s">
        <v>5</v>
      </c>
    </row>
    <row r="31" spans="1:6" ht="15" customHeight="1" x14ac:dyDescent="0.25">
      <c r="A31" s="468" t="s">
        <v>2023</v>
      </c>
      <c r="B31" s="112" t="s">
        <v>2455</v>
      </c>
      <c r="C31" s="120">
        <v>119.47</v>
      </c>
      <c r="D31" s="120">
        <v>5.97</v>
      </c>
      <c r="E31" s="120">
        <v>125.44</v>
      </c>
      <c r="F31" s="115">
        <v>109289</v>
      </c>
    </row>
    <row r="32" spans="1:6" ht="15" customHeight="1" x14ac:dyDescent="0.25">
      <c r="A32" s="468" t="s">
        <v>1343</v>
      </c>
      <c r="B32" s="112" t="s">
        <v>2456</v>
      </c>
      <c r="C32" s="120">
        <v>27.5</v>
      </c>
      <c r="D32" s="120"/>
      <c r="E32" s="120">
        <v>27.5</v>
      </c>
      <c r="F32" s="115">
        <v>109284</v>
      </c>
    </row>
    <row r="33" spans="1:6" ht="15" customHeight="1" x14ac:dyDescent="0.25">
      <c r="A33" s="468" t="s">
        <v>617</v>
      </c>
      <c r="B33" s="112" t="s">
        <v>2457</v>
      </c>
      <c r="C33" s="120">
        <v>141.93</v>
      </c>
      <c r="D33" s="120">
        <v>15.26</v>
      </c>
      <c r="E33" s="120">
        <v>157.19</v>
      </c>
      <c r="F33" s="115">
        <v>109291</v>
      </c>
    </row>
    <row r="34" spans="1:6" ht="15" customHeight="1" x14ac:dyDescent="0.25">
      <c r="A34" s="468" t="s">
        <v>617</v>
      </c>
      <c r="B34" s="112" t="s">
        <v>2458</v>
      </c>
      <c r="C34" s="120">
        <v>106.36</v>
      </c>
      <c r="D34" s="120">
        <v>11.08</v>
      </c>
      <c r="E34" s="120">
        <v>117.44</v>
      </c>
      <c r="F34" s="115">
        <v>109292</v>
      </c>
    </row>
    <row r="35" spans="1:6" ht="15" customHeight="1" x14ac:dyDescent="0.25">
      <c r="A35" s="468" t="s">
        <v>2033</v>
      </c>
      <c r="B35" s="112" t="s">
        <v>2459</v>
      </c>
      <c r="C35" s="120">
        <v>24.95</v>
      </c>
      <c r="D35" s="120"/>
      <c r="E35" s="120">
        <v>24.95</v>
      </c>
      <c r="F35" s="115">
        <v>109285</v>
      </c>
    </row>
    <row r="36" spans="1:6" ht="15" customHeight="1" x14ac:dyDescent="0.25">
      <c r="A36" s="468" t="s">
        <v>32</v>
      </c>
      <c r="B36" s="112" t="s">
        <v>218</v>
      </c>
      <c r="C36" s="120">
        <v>80</v>
      </c>
      <c r="D36" s="120">
        <v>16</v>
      </c>
      <c r="E36" s="120">
        <v>96</v>
      </c>
      <c r="F36" s="115">
        <v>109307</v>
      </c>
    </row>
    <row r="37" spans="1:6" s="127" customFormat="1" ht="15" customHeight="1" x14ac:dyDescent="0.3">
      <c r="B37" s="128"/>
      <c r="C37" s="410">
        <f>SUM(C28:C36)</f>
        <v>1072.4000000000001</v>
      </c>
      <c r="D37" s="410">
        <f>SUM(D28:D36)</f>
        <v>67.949999999999989</v>
      </c>
      <c r="E37" s="410">
        <f>SUM(E28:E36)</f>
        <v>1140.3500000000001</v>
      </c>
      <c r="F37" s="126"/>
    </row>
    <row r="38" spans="1:6" s="127" customFormat="1" ht="15" customHeight="1" x14ac:dyDescent="0.3">
      <c r="B38" s="128"/>
      <c r="C38" s="470"/>
      <c r="D38" s="470"/>
      <c r="E38" s="470"/>
      <c r="F38" s="126"/>
    </row>
    <row r="39" spans="1:6" ht="15" customHeight="1" x14ac:dyDescent="0.3">
      <c r="A39" s="467" t="s">
        <v>887</v>
      </c>
      <c r="C39" s="412"/>
      <c r="D39" s="412"/>
      <c r="E39" s="412"/>
    </row>
    <row r="40" spans="1:6" ht="15" customHeight="1" x14ac:dyDescent="0.25">
      <c r="A40" s="468" t="s">
        <v>3</v>
      </c>
      <c r="B40" s="112" t="s">
        <v>4</v>
      </c>
      <c r="C40" s="412">
        <v>195</v>
      </c>
      <c r="D40" s="412"/>
      <c r="E40" s="412">
        <v>195</v>
      </c>
      <c r="F40" s="115" t="s">
        <v>5</v>
      </c>
    </row>
    <row r="41" spans="1:6" ht="15" customHeight="1" x14ac:dyDescent="0.25">
      <c r="A41" s="468" t="s">
        <v>44</v>
      </c>
      <c r="B41" s="468" t="s">
        <v>2460</v>
      </c>
      <c r="C41" s="120">
        <v>85.69</v>
      </c>
      <c r="D41" s="120">
        <v>17.14</v>
      </c>
      <c r="E41" s="120">
        <v>102.83</v>
      </c>
      <c r="F41" s="133" t="s">
        <v>5</v>
      </c>
    </row>
    <row r="42" spans="1:6" ht="15" customHeight="1" x14ac:dyDescent="0.25">
      <c r="A42" s="468" t="s">
        <v>686</v>
      </c>
      <c r="B42" s="112" t="s">
        <v>2461</v>
      </c>
      <c r="C42" s="471">
        <v>520</v>
      </c>
      <c r="D42" s="471">
        <v>104</v>
      </c>
      <c r="E42" s="471">
        <v>624</v>
      </c>
      <c r="F42" s="133">
        <v>109286</v>
      </c>
    </row>
    <row r="43" spans="1:6" ht="15" customHeight="1" x14ac:dyDescent="0.25">
      <c r="A43" s="468" t="s">
        <v>2023</v>
      </c>
      <c r="B43" s="112" t="s">
        <v>2455</v>
      </c>
      <c r="C43" s="417">
        <v>81.569999999999993</v>
      </c>
      <c r="D43" s="417">
        <v>4.08</v>
      </c>
      <c r="E43" s="417">
        <v>85.65</v>
      </c>
      <c r="F43" s="133">
        <v>109289</v>
      </c>
    </row>
    <row r="44" spans="1:6" ht="15" customHeight="1" x14ac:dyDescent="0.25">
      <c r="A44" s="468" t="s">
        <v>686</v>
      </c>
      <c r="B44" s="112" t="s">
        <v>2462</v>
      </c>
      <c r="C44" s="471">
        <v>520</v>
      </c>
      <c r="D44" s="471">
        <v>104</v>
      </c>
      <c r="E44" s="471">
        <v>624</v>
      </c>
      <c r="F44" s="133">
        <v>109293</v>
      </c>
    </row>
    <row r="45" spans="1:6" ht="15" customHeight="1" x14ac:dyDescent="0.25">
      <c r="A45" s="468" t="s">
        <v>2036</v>
      </c>
      <c r="B45" s="112" t="s">
        <v>2463</v>
      </c>
      <c r="C45" s="471">
        <v>59.22</v>
      </c>
      <c r="D45" s="471"/>
      <c r="E45" s="471">
        <v>59.22</v>
      </c>
      <c r="F45" s="133">
        <v>109306</v>
      </c>
    </row>
    <row r="46" spans="1:6" ht="15" customHeight="1" x14ac:dyDescent="0.25">
      <c r="A46" s="468"/>
      <c r="C46" s="417"/>
      <c r="D46" s="417"/>
      <c r="E46" s="417"/>
      <c r="F46" s="133"/>
    </row>
    <row r="47" spans="1:6" ht="15" customHeight="1" x14ac:dyDescent="0.25">
      <c r="A47" s="129"/>
      <c r="B47" s="127"/>
      <c r="C47" s="410">
        <f>SUM(C40:C46)</f>
        <v>1461.48</v>
      </c>
      <c r="D47" s="410">
        <f>SUM(D40:D46)</f>
        <v>229.22</v>
      </c>
      <c r="E47" s="410">
        <f>SUM(E40:E46)</f>
        <v>1690.7</v>
      </c>
    </row>
    <row r="48" spans="1:6" ht="15" customHeight="1" x14ac:dyDescent="0.25">
      <c r="A48" s="129"/>
      <c r="B48" s="127"/>
      <c r="C48" s="470"/>
      <c r="D48" s="470"/>
      <c r="E48" s="470"/>
    </row>
    <row r="49" spans="1:6" ht="15" customHeight="1" x14ac:dyDescent="0.3">
      <c r="A49" s="467" t="s">
        <v>1175</v>
      </c>
      <c r="C49" s="470"/>
      <c r="D49" s="470"/>
      <c r="E49" s="470"/>
    </row>
    <row r="50" spans="1:6" ht="15" customHeight="1" x14ac:dyDescent="0.25">
      <c r="A50" s="468" t="s">
        <v>2023</v>
      </c>
      <c r="B50" s="112" t="s">
        <v>2455</v>
      </c>
      <c r="C50" s="470">
        <v>51.15</v>
      </c>
      <c r="D50" s="470">
        <v>2.56</v>
      </c>
      <c r="E50" s="470">
        <v>53.71</v>
      </c>
      <c r="F50" s="115">
        <v>109289</v>
      </c>
    </row>
    <row r="51" spans="1:6" ht="15" customHeight="1" x14ac:dyDescent="0.25">
      <c r="A51" s="468" t="s">
        <v>1727</v>
      </c>
      <c r="B51" s="112" t="s">
        <v>2464</v>
      </c>
      <c r="C51" s="470">
        <v>8</v>
      </c>
      <c r="D51" s="470"/>
      <c r="E51" s="470">
        <v>8</v>
      </c>
      <c r="F51" s="115" t="s">
        <v>5</v>
      </c>
    </row>
    <row r="52" spans="1:6" ht="15" customHeight="1" x14ac:dyDescent="0.25">
      <c r="A52" s="468" t="s">
        <v>27</v>
      </c>
      <c r="B52" s="112" t="s">
        <v>1659</v>
      </c>
      <c r="C52" s="470">
        <v>66.819999999999993</v>
      </c>
      <c r="D52" s="470">
        <v>3.67</v>
      </c>
      <c r="E52" s="470">
        <v>70.489999999999995</v>
      </c>
      <c r="F52" s="115">
        <v>109305</v>
      </c>
    </row>
    <row r="53" spans="1:6" ht="15" customHeight="1" x14ac:dyDescent="0.25">
      <c r="C53" s="410">
        <f>SUM(C50:C52)</f>
        <v>125.97</v>
      </c>
      <c r="D53" s="410">
        <f>SUM(D50:D52)</f>
        <v>6.23</v>
      </c>
      <c r="E53" s="410">
        <f>SUM(E50:E52)</f>
        <v>132.19999999999999</v>
      </c>
    </row>
    <row r="54" spans="1:6" ht="15" customHeight="1" x14ac:dyDescent="0.25"/>
    <row r="55" spans="1:6" ht="15" customHeight="1" x14ac:dyDescent="0.3">
      <c r="A55" s="467" t="s">
        <v>1183</v>
      </c>
      <c r="B55" s="468"/>
      <c r="C55" s="412"/>
      <c r="D55" s="412"/>
      <c r="E55" s="412"/>
    </row>
    <row r="56" spans="1:6" ht="15" customHeight="1" x14ac:dyDescent="0.25">
      <c r="A56" s="468" t="s">
        <v>206</v>
      </c>
      <c r="B56" s="468" t="s">
        <v>4</v>
      </c>
      <c r="C56" s="412">
        <v>561</v>
      </c>
      <c r="D56" s="412"/>
      <c r="E56" s="412">
        <v>561</v>
      </c>
      <c r="F56" s="115" t="s">
        <v>5</v>
      </c>
    </row>
    <row r="57" spans="1:6" ht="15" customHeight="1" x14ac:dyDescent="0.25">
      <c r="A57" s="468" t="s">
        <v>44</v>
      </c>
      <c r="B57" s="468" t="s">
        <v>2460</v>
      </c>
      <c r="C57" s="412">
        <v>3.1</v>
      </c>
      <c r="D57" s="412">
        <v>0.62</v>
      </c>
      <c r="E57" s="412">
        <v>3.72</v>
      </c>
      <c r="F57" s="115" t="s">
        <v>5</v>
      </c>
    </row>
    <row r="58" spans="1:6" ht="15" customHeight="1" x14ac:dyDescent="0.25">
      <c r="A58" s="468" t="s">
        <v>44</v>
      </c>
      <c r="B58" s="468" t="s">
        <v>2465</v>
      </c>
      <c r="C58" s="412">
        <v>19.18</v>
      </c>
      <c r="D58" s="412">
        <v>3.84</v>
      </c>
      <c r="E58" s="412">
        <v>23.02</v>
      </c>
      <c r="F58" s="115" t="s">
        <v>5</v>
      </c>
    </row>
    <row r="59" spans="1:6" ht="15" customHeight="1" x14ac:dyDescent="0.25">
      <c r="A59" s="468" t="s">
        <v>686</v>
      </c>
      <c r="B59" s="468" t="s">
        <v>2466</v>
      </c>
      <c r="C59" s="412">
        <v>410</v>
      </c>
      <c r="D59" s="412">
        <v>82</v>
      </c>
      <c r="E59" s="412">
        <v>492</v>
      </c>
      <c r="F59" s="115">
        <v>109287</v>
      </c>
    </row>
    <row r="60" spans="1:6" ht="15" customHeight="1" x14ac:dyDescent="0.25">
      <c r="A60" s="468"/>
      <c r="B60" s="468"/>
      <c r="C60" s="412"/>
      <c r="D60" s="412"/>
      <c r="E60" s="412"/>
      <c r="F60" s="115" t="s">
        <v>5</v>
      </c>
    </row>
    <row r="61" spans="1:6" ht="15" customHeight="1" x14ac:dyDescent="0.25">
      <c r="C61" s="410">
        <f>SUM(C56:C60)</f>
        <v>993.28</v>
      </c>
      <c r="D61" s="410">
        <f>SUM(D56:D60)</f>
        <v>86.46</v>
      </c>
      <c r="E61" s="410">
        <f>SUM(E56:E60)</f>
        <v>1079.74</v>
      </c>
    </row>
    <row r="62" spans="1:6" ht="15" customHeight="1" x14ac:dyDescent="0.25">
      <c r="C62" s="470"/>
      <c r="D62" s="470"/>
      <c r="E62" s="470"/>
    </row>
    <row r="63" spans="1:6" ht="15" customHeight="1" x14ac:dyDescent="0.3">
      <c r="A63" s="467" t="s">
        <v>888</v>
      </c>
      <c r="C63" s="412"/>
      <c r="D63" s="412"/>
      <c r="E63" s="412"/>
    </row>
    <row r="64" spans="1:6" ht="15" customHeight="1" x14ac:dyDescent="0.25">
      <c r="A64" s="468" t="s">
        <v>3</v>
      </c>
      <c r="B64" s="112" t="s">
        <v>4</v>
      </c>
      <c r="C64" s="412">
        <v>304</v>
      </c>
      <c r="D64" s="412"/>
      <c r="E64" s="412">
        <v>304</v>
      </c>
      <c r="F64" s="115" t="s">
        <v>5</v>
      </c>
    </row>
    <row r="65" spans="1:6" ht="15" customHeight="1" x14ac:dyDescent="0.25">
      <c r="A65" s="468" t="s">
        <v>3</v>
      </c>
      <c r="B65" s="112" t="s">
        <v>4</v>
      </c>
      <c r="C65" s="412">
        <v>200</v>
      </c>
      <c r="D65" s="412"/>
      <c r="E65" s="412">
        <v>200</v>
      </c>
      <c r="F65" s="115" t="s">
        <v>5</v>
      </c>
    </row>
    <row r="66" spans="1:6" ht="15" customHeight="1" x14ac:dyDescent="0.25">
      <c r="A66" s="468" t="s">
        <v>3</v>
      </c>
      <c r="B66" s="112" t="s">
        <v>4</v>
      </c>
      <c r="C66" s="412">
        <v>125</v>
      </c>
      <c r="D66" s="412"/>
      <c r="E66" s="412">
        <v>125</v>
      </c>
      <c r="F66" s="115" t="s">
        <v>5</v>
      </c>
    </row>
    <row r="67" spans="1:6" ht="15" customHeight="1" x14ac:dyDescent="0.25">
      <c r="A67" s="468" t="s">
        <v>8</v>
      </c>
      <c r="B67" s="112" t="s">
        <v>1387</v>
      </c>
      <c r="C67" s="412">
        <v>30.49</v>
      </c>
      <c r="D67" s="412">
        <v>6.1</v>
      </c>
      <c r="E67" s="412">
        <v>36.590000000000003</v>
      </c>
      <c r="F67" s="115" t="s">
        <v>5</v>
      </c>
    </row>
    <row r="68" spans="1:6" ht="15" customHeight="1" x14ac:dyDescent="0.25">
      <c r="A68" s="112" t="s">
        <v>1845</v>
      </c>
      <c r="B68" s="253" t="s">
        <v>2467</v>
      </c>
      <c r="C68" s="412">
        <v>448.42</v>
      </c>
      <c r="D68" s="412">
        <v>89.68</v>
      </c>
      <c r="E68" s="412">
        <v>538.1</v>
      </c>
      <c r="F68" s="115" t="s">
        <v>5</v>
      </c>
    </row>
    <row r="69" spans="1:6" ht="15" customHeight="1" x14ac:dyDescent="0.25">
      <c r="A69" s="468" t="s">
        <v>2023</v>
      </c>
      <c r="B69" s="112" t="s">
        <v>2468</v>
      </c>
      <c r="C69" s="412">
        <v>38.33</v>
      </c>
      <c r="D69" s="412">
        <v>1.92</v>
      </c>
      <c r="E69" s="412">
        <v>40.25</v>
      </c>
      <c r="F69" s="115">
        <v>109289</v>
      </c>
    </row>
    <row r="70" spans="1:6" ht="15" customHeight="1" x14ac:dyDescent="0.25">
      <c r="A70" s="468" t="s">
        <v>2023</v>
      </c>
      <c r="B70" s="112" t="s">
        <v>2469</v>
      </c>
      <c r="C70" s="412">
        <v>19.420000000000002</v>
      </c>
      <c r="D70" s="412">
        <v>0.97</v>
      </c>
      <c r="E70" s="412">
        <v>20.39</v>
      </c>
      <c r="F70" s="115">
        <v>109289</v>
      </c>
    </row>
    <row r="71" spans="1:6" ht="15" customHeight="1" x14ac:dyDescent="0.25">
      <c r="A71" s="468" t="s">
        <v>2342</v>
      </c>
      <c r="B71" s="112" t="s">
        <v>2470</v>
      </c>
      <c r="C71" s="412">
        <v>100</v>
      </c>
      <c r="D71" s="412">
        <v>20</v>
      </c>
      <c r="E71" s="412">
        <v>120</v>
      </c>
      <c r="F71" s="115">
        <v>109295</v>
      </c>
    </row>
    <row r="72" spans="1:6" ht="15" customHeight="1" x14ac:dyDescent="0.25">
      <c r="A72" s="468" t="s">
        <v>1997</v>
      </c>
      <c r="B72" s="112" t="s">
        <v>2262</v>
      </c>
      <c r="C72" s="412">
        <v>9557</v>
      </c>
      <c r="D72" s="412"/>
      <c r="E72" s="412">
        <v>9557</v>
      </c>
      <c r="F72" s="115" t="s">
        <v>5</v>
      </c>
    </row>
    <row r="73" spans="1:6" ht="15" customHeight="1" x14ac:dyDescent="0.25">
      <c r="A73" s="129"/>
      <c r="B73" s="127"/>
      <c r="C73" s="410">
        <f>SUM(C64:C72)</f>
        <v>10822.66</v>
      </c>
      <c r="D73" s="410">
        <f>SUM(D64:D72)</f>
        <v>118.67</v>
      </c>
      <c r="E73" s="410">
        <f>SUM(E64:E72)</f>
        <v>10941.33</v>
      </c>
    </row>
    <row r="74" spans="1:6" ht="15" customHeight="1" x14ac:dyDescent="0.25">
      <c r="A74" s="129"/>
      <c r="B74" s="127"/>
      <c r="C74" s="470"/>
      <c r="D74" s="470"/>
      <c r="E74" s="470"/>
    </row>
    <row r="75" spans="1:6" ht="15" customHeight="1" x14ac:dyDescent="0.3">
      <c r="A75" s="134" t="s">
        <v>890</v>
      </c>
      <c r="B75" s="127"/>
      <c r="C75" s="470"/>
      <c r="D75" s="470"/>
      <c r="E75" s="470"/>
    </row>
    <row r="76" spans="1:6" ht="15" customHeight="1" x14ac:dyDescent="0.25">
      <c r="A76" s="129" t="s">
        <v>891</v>
      </c>
      <c r="B76" s="127" t="s">
        <v>2315</v>
      </c>
      <c r="C76" s="470">
        <v>313.33</v>
      </c>
      <c r="D76" s="470">
        <v>62.67</v>
      </c>
      <c r="E76" s="470">
        <v>376</v>
      </c>
      <c r="F76" s="115">
        <v>109288</v>
      </c>
    </row>
    <row r="77" spans="1:6" ht="15" customHeight="1" x14ac:dyDescent="0.25">
      <c r="A77" s="129" t="s">
        <v>891</v>
      </c>
      <c r="B77" s="127" t="s">
        <v>2471</v>
      </c>
      <c r="C77" s="470">
        <v>390</v>
      </c>
      <c r="D77" s="470">
        <v>78</v>
      </c>
      <c r="E77" s="470">
        <v>468</v>
      </c>
      <c r="F77" s="115">
        <v>109301</v>
      </c>
    </row>
    <row r="78" spans="1:6" ht="15" customHeight="1" x14ac:dyDescent="0.25">
      <c r="A78" s="129"/>
      <c r="B78" s="127"/>
      <c r="C78" s="410">
        <f>SUM(C76:C77)</f>
        <v>703.32999999999993</v>
      </c>
      <c r="D78" s="410">
        <f>SUM(D76:D77)</f>
        <v>140.67000000000002</v>
      </c>
      <c r="E78" s="410">
        <f>SUM(E76:E77)</f>
        <v>844</v>
      </c>
    </row>
    <row r="79" spans="1:6" ht="15" customHeight="1" x14ac:dyDescent="0.25">
      <c r="A79" s="129"/>
      <c r="B79" s="127"/>
      <c r="C79" s="470"/>
      <c r="D79" s="470"/>
      <c r="E79" s="470"/>
    </row>
    <row r="80" spans="1:6" ht="15" customHeight="1" x14ac:dyDescent="0.35">
      <c r="A80" s="469" t="s">
        <v>2050</v>
      </c>
      <c r="B80" s="284"/>
      <c r="C80" s="395"/>
      <c r="D80" s="395"/>
      <c r="E80" s="395"/>
      <c r="F80" s="266"/>
    </row>
    <row r="81" spans="1:6" ht="15" customHeight="1" x14ac:dyDescent="0.25">
      <c r="A81" s="112" t="s">
        <v>321</v>
      </c>
      <c r="B81" s="468" t="s">
        <v>2000</v>
      </c>
      <c r="C81" s="412">
        <v>1000</v>
      </c>
      <c r="D81" s="412"/>
      <c r="E81" s="412">
        <v>1000</v>
      </c>
      <c r="F81" s="115">
        <v>109283</v>
      </c>
    </row>
    <row r="82" spans="1:6" ht="15" customHeight="1" x14ac:dyDescent="0.25">
      <c r="A82" s="112" t="s">
        <v>1902</v>
      </c>
      <c r="B82" s="468" t="s">
        <v>1903</v>
      </c>
      <c r="C82" s="412">
        <v>107.5</v>
      </c>
      <c r="D82" s="412"/>
      <c r="E82" s="412">
        <v>107.5</v>
      </c>
      <c r="F82" s="115">
        <v>109290</v>
      </c>
    </row>
    <row r="83" spans="1:6" ht="15" customHeight="1" x14ac:dyDescent="0.25">
      <c r="A83" s="112" t="s">
        <v>2472</v>
      </c>
      <c r="B83" s="468" t="s">
        <v>2473</v>
      </c>
      <c r="C83" s="412">
        <v>399.46</v>
      </c>
      <c r="D83" s="412">
        <v>19.97</v>
      </c>
      <c r="E83" s="412">
        <v>419.43</v>
      </c>
      <c r="F83" s="115">
        <v>109296</v>
      </c>
    </row>
    <row r="84" spans="1:6" ht="15" customHeight="1" x14ac:dyDescent="0.25">
      <c r="A84" s="468" t="s">
        <v>3</v>
      </c>
      <c r="B84" s="112" t="s">
        <v>2474</v>
      </c>
      <c r="C84" s="412">
        <v>1415.99</v>
      </c>
      <c r="D84" s="412"/>
      <c r="E84" s="412">
        <v>1415.99</v>
      </c>
      <c r="F84" s="115">
        <v>109299</v>
      </c>
    </row>
    <row r="85" spans="1:6" ht="15" customHeight="1" x14ac:dyDescent="0.25">
      <c r="A85" s="112" t="s">
        <v>2051</v>
      </c>
      <c r="B85" s="468" t="s">
        <v>2475</v>
      </c>
      <c r="C85" s="122">
        <v>14047.5</v>
      </c>
      <c r="D85" s="122">
        <v>2809.5</v>
      </c>
      <c r="E85" s="122">
        <v>16857</v>
      </c>
      <c r="F85" s="115">
        <v>109304</v>
      </c>
    </row>
    <row r="86" spans="1:6" ht="15" customHeight="1" x14ac:dyDescent="0.35">
      <c r="A86" s="469"/>
      <c r="B86" s="284"/>
      <c r="C86" s="410">
        <f>SUM(C81:C85)</f>
        <v>16970.45</v>
      </c>
      <c r="D86" s="410">
        <f>SUM(D81:D85)</f>
        <v>2829.47</v>
      </c>
      <c r="E86" s="410">
        <f>SUM(E81:E85)</f>
        <v>19799.919999999998</v>
      </c>
      <c r="F86" s="266"/>
    </row>
    <row r="87" spans="1:6" ht="15" customHeight="1" x14ac:dyDescent="0.35">
      <c r="A87" s="469"/>
      <c r="B87" s="284"/>
      <c r="C87" s="470"/>
      <c r="D87" s="470"/>
      <c r="E87" s="470"/>
      <c r="F87" s="266"/>
    </row>
    <row r="88" spans="1:6" ht="15" customHeight="1" x14ac:dyDescent="0.35">
      <c r="A88" s="469" t="s">
        <v>1907</v>
      </c>
      <c r="B88" s="284"/>
      <c r="C88" s="395"/>
      <c r="D88" s="395"/>
      <c r="E88" s="395"/>
      <c r="F88" s="266"/>
    </row>
    <row r="89" spans="1:6" ht="15" customHeight="1" x14ac:dyDescent="0.35">
      <c r="B89" s="468"/>
      <c r="C89" s="412"/>
      <c r="D89" s="412"/>
      <c r="E89" s="412"/>
      <c r="F89" s="266"/>
    </row>
    <row r="90" spans="1:6" ht="15" customHeight="1" x14ac:dyDescent="0.35">
      <c r="A90" s="469"/>
      <c r="B90" s="284"/>
      <c r="C90" s="410">
        <f>SUM(C89:C89)</f>
        <v>0</v>
      </c>
      <c r="D90" s="410">
        <f>SUM(D89:D89)</f>
        <v>0</v>
      </c>
      <c r="E90" s="410">
        <f>SUM(E89:E89)</f>
        <v>0</v>
      </c>
    </row>
    <row r="91" spans="1:6" ht="15" customHeight="1" x14ac:dyDescent="0.35">
      <c r="A91" s="469"/>
      <c r="B91" s="284"/>
      <c r="C91" s="470"/>
      <c r="D91" s="470"/>
      <c r="E91" s="470"/>
    </row>
    <row r="92" spans="1:6" ht="15" customHeight="1" x14ac:dyDescent="0.3">
      <c r="A92" s="467" t="s">
        <v>1709</v>
      </c>
      <c r="C92" s="130"/>
      <c r="D92" s="130"/>
      <c r="E92" s="130"/>
    </row>
    <row r="93" spans="1:6" ht="15" customHeight="1" x14ac:dyDescent="0.25">
      <c r="A93" s="468" t="s">
        <v>2023</v>
      </c>
      <c r="B93" s="112" t="s">
        <v>2455</v>
      </c>
      <c r="C93" s="130">
        <v>29.2</v>
      </c>
      <c r="D93" s="130">
        <v>1.46</v>
      </c>
      <c r="E93" s="130">
        <v>30.66</v>
      </c>
      <c r="F93" s="115">
        <v>109289</v>
      </c>
    </row>
    <row r="94" spans="1:6" ht="15" customHeight="1" x14ac:dyDescent="0.25">
      <c r="A94" s="112" t="s">
        <v>2211</v>
      </c>
      <c r="B94" s="112" t="s">
        <v>2448</v>
      </c>
      <c r="C94" s="122">
        <v>401.54</v>
      </c>
      <c r="D94" s="122">
        <v>80.319999999999993</v>
      </c>
      <c r="E94" s="122">
        <v>481.86</v>
      </c>
      <c r="F94" s="115" t="s">
        <v>2138</v>
      </c>
    </row>
    <row r="95" spans="1:6" ht="15" customHeight="1" x14ac:dyDescent="0.25">
      <c r="A95" s="468"/>
      <c r="C95" s="410">
        <f>SUM(C93:C94)</f>
        <v>430.74</v>
      </c>
      <c r="D95" s="410">
        <f>SUM(D93:D94)</f>
        <v>81.779999999999987</v>
      </c>
      <c r="E95" s="410">
        <f>SUM(E93:E94)</f>
        <v>512.52</v>
      </c>
    </row>
    <row r="96" spans="1:6" ht="15" customHeight="1" x14ac:dyDescent="0.3">
      <c r="A96" s="467"/>
      <c r="B96" s="128"/>
      <c r="C96" s="470"/>
      <c r="D96" s="470"/>
      <c r="E96" s="470"/>
    </row>
    <row r="97" spans="1:8" ht="15" customHeight="1" x14ac:dyDescent="0.3">
      <c r="A97" s="135" t="s">
        <v>1199</v>
      </c>
      <c r="B97" s="135"/>
      <c r="C97" s="412"/>
      <c r="D97" s="412"/>
      <c r="E97" s="412"/>
    </row>
    <row r="98" spans="1:8" ht="15" customHeight="1" x14ac:dyDescent="0.25">
      <c r="A98" s="112" t="s">
        <v>8</v>
      </c>
      <c r="B98" s="253" t="s">
        <v>1387</v>
      </c>
      <c r="C98" s="412">
        <v>25.97</v>
      </c>
      <c r="D98" s="412">
        <v>5.19</v>
      </c>
      <c r="E98" s="412">
        <v>31.16</v>
      </c>
      <c r="F98" s="126" t="s">
        <v>5</v>
      </c>
    </row>
    <row r="99" spans="1:8" ht="15" customHeight="1" x14ac:dyDescent="0.25">
      <c r="C99" s="410">
        <f>SUM(C98:C98)</f>
        <v>25.97</v>
      </c>
      <c r="D99" s="410">
        <f>SUM(D98:D98)</f>
        <v>5.19</v>
      </c>
      <c r="E99" s="410">
        <f>SUM(E98:E98)</f>
        <v>31.16</v>
      </c>
      <c r="H99" s="249"/>
    </row>
    <row r="100" spans="1:8" ht="15" customHeight="1" x14ac:dyDescent="0.25">
      <c r="C100" s="470"/>
      <c r="D100" s="470"/>
      <c r="E100" s="470"/>
      <c r="H100" s="249"/>
    </row>
    <row r="101" spans="1:8" ht="15" customHeight="1" x14ac:dyDescent="0.3">
      <c r="A101" s="467" t="s">
        <v>894</v>
      </c>
      <c r="C101" s="112"/>
      <c r="D101" s="112"/>
      <c r="E101" s="112"/>
      <c r="F101" s="112"/>
    </row>
    <row r="102" spans="1:8" ht="15" customHeight="1" x14ac:dyDescent="0.25">
      <c r="A102" s="137" t="s">
        <v>90</v>
      </c>
      <c r="B102" s="138" t="s">
        <v>326</v>
      </c>
      <c r="C102" s="122">
        <v>10179.82</v>
      </c>
      <c r="D102" s="450"/>
      <c r="E102" s="122">
        <v>10179.82</v>
      </c>
      <c r="F102" s="124" t="s">
        <v>92</v>
      </c>
    </row>
    <row r="103" spans="1:8" ht="15" customHeight="1" x14ac:dyDescent="0.25">
      <c r="A103" s="137" t="s">
        <v>93</v>
      </c>
      <c r="B103" s="138" t="s">
        <v>327</v>
      </c>
      <c r="C103" s="122">
        <v>2852.98</v>
      </c>
      <c r="D103" s="450"/>
      <c r="E103" s="122">
        <v>2852.98</v>
      </c>
      <c r="F103" s="124">
        <v>109302</v>
      </c>
    </row>
    <row r="104" spans="1:8" ht="15" customHeight="1" x14ac:dyDescent="0.25">
      <c r="A104" s="137" t="s">
        <v>95</v>
      </c>
      <c r="B104" s="138" t="s">
        <v>2476</v>
      </c>
      <c r="C104" s="122">
        <v>3056.37</v>
      </c>
      <c r="D104" s="450"/>
      <c r="E104" s="122">
        <v>3056.37</v>
      </c>
      <c r="F104" s="124">
        <v>109303</v>
      </c>
    </row>
    <row r="105" spans="1:8" ht="15" customHeight="1" x14ac:dyDescent="0.25">
      <c r="C105" s="410">
        <f>SUM(C102:C104)</f>
        <v>16089.169999999998</v>
      </c>
      <c r="D105" s="410">
        <f>SUM(D102:D104)</f>
        <v>0</v>
      </c>
      <c r="E105" s="410">
        <f>SUM(E102:E104)</f>
        <v>16089.169999999998</v>
      </c>
      <c r="F105" s="112"/>
    </row>
    <row r="106" spans="1:8" ht="15" customHeight="1" x14ac:dyDescent="0.25">
      <c r="C106" s="112"/>
      <c r="D106" s="112"/>
      <c r="E106" s="112"/>
      <c r="F106" s="112"/>
    </row>
    <row r="107" spans="1:8" ht="15" customHeight="1" x14ac:dyDescent="0.25">
      <c r="B107" s="141" t="s">
        <v>75</v>
      </c>
      <c r="C107" s="410">
        <f>SUM(+C99+C12+C61+C37+C25+C47+C73+C53+C78+C86+C90+C95+C105)</f>
        <v>51079.340000000004</v>
      </c>
      <c r="D107" s="410">
        <f>SUM(+D99+D12+D61+D37+D25+D47+D73+D53+D78+D86+D90+D95+D105)</f>
        <v>3874.14</v>
      </c>
      <c r="E107" s="410">
        <f>SUM(+E99+E12+E61+E37+E25+E47+E73+E53+E78+E86+E90+E95+E105)</f>
        <v>54953.479999999989</v>
      </c>
    </row>
    <row r="108" spans="1:8" ht="15" customHeight="1" x14ac:dyDescent="0.25">
      <c r="B108" s="145"/>
      <c r="C108" s="470"/>
      <c r="D108" s="470"/>
      <c r="E108" s="470"/>
    </row>
    <row r="109" spans="1:8" ht="15" customHeight="1" x14ac:dyDescent="0.25">
      <c r="A109" s="468"/>
      <c r="C109" s="120"/>
    </row>
    <row r="110" spans="1:8" ht="15" customHeight="1" x14ac:dyDescent="0.25">
      <c r="A110" s="256" t="s">
        <v>2120</v>
      </c>
      <c r="B110" s="436"/>
      <c r="C110" s="120"/>
    </row>
    <row r="111" spans="1:8" ht="15" customHeight="1" x14ac:dyDescent="0.25">
      <c r="A111" s="256"/>
      <c r="B111" s="436"/>
      <c r="C111" s="120"/>
    </row>
    <row r="112" spans="1:8" ht="15" customHeight="1" x14ac:dyDescent="0.25">
      <c r="A112" s="437"/>
      <c r="C112" s="120"/>
    </row>
    <row r="113" spans="1:8" ht="15" customHeight="1" x14ac:dyDescent="0.25">
      <c r="A113" s="438"/>
      <c r="B113" s="436"/>
      <c r="C113" s="120"/>
    </row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>
      <c r="G117" s="137"/>
    </row>
    <row r="118" spans="1:8" ht="15" customHeight="1" x14ac:dyDescent="0.25">
      <c r="H118" s="137"/>
    </row>
    <row r="119" spans="1:8" ht="15" customHeight="1" x14ac:dyDescent="0.25">
      <c r="H119" s="137"/>
    </row>
    <row r="120" spans="1:8" s="137" customFormat="1" ht="15" customHeight="1" x14ac:dyDescent="0.25">
      <c r="A120" s="112"/>
      <c r="B120" s="112"/>
      <c r="C120" s="409"/>
      <c r="D120" s="409"/>
      <c r="E120" s="409"/>
      <c r="F120" s="115"/>
      <c r="G120" s="112"/>
      <c r="H120" s="112"/>
    </row>
    <row r="121" spans="1:8" s="137" customFormat="1" x14ac:dyDescent="0.25">
      <c r="A121" s="112"/>
      <c r="B121" s="112"/>
      <c r="C121" s="409"/>
      <c r="D121" s="409"/>
      <c r="E121" s="409"/>
      <c r="F121" s="115"/>
      <c r="G121" s="112"/>
      <c r="H121" s="112"/>
    </row>
    <row r="122" spans="1:8" s="137" customFormat="1" x14ac:dyDescent="0.25">
      <c r="A122" s="112"/>
      <c r="B122" s="112"/>
      <c r="C122" s="409"/>
      <c r="D122" s="409"/>
      <c r="E122" s="409"/>
      <c r="F122" s="115"/>
      <c r="G122" s="112"/>
      <c r="H122" s="112"/>
    </row>
  </sheetData>
  <mergeCells count="1">
    <mergeCell ref="A1:F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L94" sqref="L94"/>
    </sheetView>
  </sheetViews>
  <sheetFormatPr defaultColWidth="8.8984375" defaultRowHeight="13.85" x14ac:dyDescent="0.25"/>
  <cols>
    <col min="1" max="1" width="38.69921875" style="112" customWidth="1"/>
    <col min="2" max="2" width="40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8.69921875" style="112" customWidth="1"/>
    <col min="258" max="258" width="40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8.69921875" style="112" customWidth="1"/>
    <col min="514" max="514" width="40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8.69921875" style="112" customWidth="1"/>
    <col min="770" max="770" width="40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8.69921875" style="112" customWidth="1"/>
    <col min="1026" max="1026" width="40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8.69921875" style="112" customWidth="1"/>
    <col min="1282" max="1282" width="40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8.69921875" style="112" customWidth="1"/>
    <col min="1538" max="1538" width="40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8.69921875" style="112" customWidth="1"/>
    <col min="1794" max="1794" width="40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8.69921875" style="112" customWidth="1"/>
    <col min="2050" max="2050" width="40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8.69921875" style="112" customWidth="1"/>
    <col min="2306" max="2306" width="40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8.69921875" style="112" customWidth="1"/>
    <col min="2562" max="2562" width="40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8.69921875" style="112" customWidth="1"/>
    <col min="2818" max="2818" width="40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8.69921875" style="112" customWidth="1"/>
    <col min="3074" max="3074" width="40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8.69921875" style="112" customWidth="1"/>
    <col min="3330" max="3330" width="40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8.69921875" style="112" customWidth="1"/>
    <col min="3586" max="3586" width="40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8.69921875" style="112" customWidth="1"/>
    <col min="3842" max="3842" width="40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8.69921875" style="112" customWidth="1"/>
    <col min="4098" max="4098" width="40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8.69921875" style="112" customWidth="1"/>
    <col min="4354" max="4354" width="40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8.69921875" style="112" customWidth="1"/>
    <col min="4610" max="4610" width="40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8.69921875" style="112" customWidth="1"/>
    <col min="4866" max="4866" width="40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8.69921875" style="112" customWidth="1"/>
    <col min="5122" max="5122" width="40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8.69921875" style="112" customWidth="1"/>
    <col min="5378" max="5378" width="40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8.69921875" style="112" customWidth="1"/>
    <col min="5634" max="5634" width="40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8.69921875" style="112" customWidth="1"/>
    <col min="5890" max="5890" width="40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8.69921875" style="112" customWidth="1"/>
    <col min="6146" max="6146" width="40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8.69921875" style="112" customWidth="1"/>
    <col min="6402" max="6402" width="40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8.69921875" style="112" customWidth="1"/>
    <col min="6658" max="6658" width="40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8.69921875" style="112" customWidth="1"/>
    <col min="6914" max="6914" width="40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8.69921875" style="112" customWidth="1"/>
    <col min="7170" max="7170" width="40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8.69921875" style="112" customWidth="1"/>
    <col min="7426" max="7426" width="40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8.69921875" style="112" customWidth="1"/>
    <col min="7682" max="7682" width="40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8.69921875" style="112" customWidth="1"/>
    <col min="7938" max="7938" width="40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8.69921875" style="112" customWidth="1"/>
    <col min="8194" max="8194" width="40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8.69921875" style="112" customWidth="1"/>
    <col min="8450" max="8450" width="40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8.69921875" style="112" customWidth="1"/>
    <col min="8706" max="8706" width="40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8.69921875" style="112" customWidth="1"/>
    <col min="8962" max="8962" width="40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8.69921875" style="112" customWidth="1"/>
    <col min="9218" max="9218" width="40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8.69921875" style="112" customWidth="1"/>
    <col min="9474" max="9474" width="40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8.69921875" style="112" customWidth="1"/>
    <col min="9730" max="9730" width="40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8.69921875" style="112" customWidth="1"/>
    <col min="9986" max="9986" width="40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8.69921875" style="112" customWidth="1"/>
    <col min="10242" max="10242" width="40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8.69921875" style="112" customWidth="1"/>
    <col min="10498" max="10498" width="40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8.69921875" style="112" customWidth="1"/>
    <col min="10754" max="10754" width="40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8.69921875" style="112" customWidth="1"/>
    <col min="11010" max="11010" width="40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8.69921875" style="112" customWidth="1"/>
    <col min="11266" max="11266" width="40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8.69921875" style="112" customWidth="1"/>
    <col min="11522" max="11522" width="40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8.69921875" style="112" customWidth="1"/>
    <col min="11778" max="11778" width="40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8.69921875" style="112" customWidth="1"/>
    <col min="12034" max="12034" width="40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8.69921875" style="112" customWidth="1"/>
    <col min="12290" max="12290" width="40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8.69921875" style="112" customWidth="1"/>
    <col min="12546" max="12546" width="40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8.69921875" style="112" customWidth="1"/>
    <col min="12802" max="12802" width="40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8.69921875" style="112" customWidth="1"/>
    <col min="13058" max="13058" width="40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8.69921875" style="112" customWidth="1"/>
    <col min="13314" max="13314" width="40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8.69921875" style="112" customWidth="1"/>
    <col min="13570" max="13570" width="40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8.69921875" style="112" customWidth="1"/>
    <col min="13826" max="13826" width="40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8.69921875" style="112" customWidth="1"/>
    <col min="14082" max="14082" width="40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8.69921875" style="112" customWidth="1"/>
    <col min="14338" max="14338" width="40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8.69921875" style="112" customWidth="1"/>
    <col min="14594" max="14594" width="40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8.69921875" style="112" customWidth="1"/>
    <col min="14850" max="14850" width="40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8.69921875" style="112" customWidth="1"/>
    <col min="15106" max="15106" width="40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8.69921875" style="112" customWidth="1"/>
    <col min="15362" max="15362" width="40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8.69921875" style="112" customWidth="1"/>
    <col min="15618" max="15618" width="40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8.69921875" style="112" customWidth="1"/>
    <col min="15874" max="15874" width="40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8.69921875" style="112" customWidth="1"/>
    <col min="16130" max="16130" width="40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44228</v>
      </c>
    </row>
    <row r="3" spans="1:7" ht="15.7" customHeight="1" x14ac:dyDescent="0.25">
      <c r="B3" s="113"/>
    </row>
    <row r="4" spans="1:7" ht="15" customHeight="1" x14ac:dyDescent="0.3">
      <c r="A4" s="467" t="s">
        <v>873</v>
      </c>
      <c r="C4" s="117" t="s">
        <v>201</v>
      </c>
      <c r="D4" s="117" t="s">
        <v>202</v>
      </c>
      <c r="E4" s="117" t="s">
        <v>203</v>
      </c>
      <c r="F4" s="466" t="s">
        <v>435</v>
      </c>
    </row>
    <row r="5" spans="1:7" ht="15" customHeight="1" x14ac:dyDescent="0.25">
      <c r="A5" s="468" t="s">
        <v>44</v>
      </c>
      <c r="B5" s="112" t="s">
        <v>2477</v>
      </c>
      <c r="C5" s="120">
        <v>3.1</v>
      </c>
      <c r="D5" s="120">
        <v>0.62</v>
      </c>
      <c r="E5" s="120">
        <v>3.72</v>
      </c>
      <c r="F5" s="115" t="s">
        <v>5</v>
      </c>
    </row>
    <row r="6" spans="1:7" ht="15" customHeight="1" x14ac:dyDescent="0.25">
      <c r="A6" s="468" t="s">
        <v>44</v>
      </c>
      <c r="B6" s="112" t="s">
        <v>2478</v>
      </c>
      <c r="C6" s="120">
        <v>10.220000000000001</v>
      </c>
      <c r="D6" s="120">
        <v>2.04</v>
      </c>
      <c r="E6" s="120">
        <v>12.26</v>
      </c>
      <c r="F6" s="115" t="s">
        <v>5</v>
      </c>
    </row>
    <row r="7" spans="1:7" ht="15" customHeight="1" x14ac:dyDescent="0.25">
      <c r="A7" s="468" t="s">
        <v>1123</v>
      </c>
      <c r="B7" s="112" t="s">
        <v>2354</v>
      </c>
      <c r="C7" s="120">
        <v>7.81</v>
      </c>
      <c r="D7" s="120">
        <v>1.56</v>
      </c>
      <c r="E7" s="120">
        <v>9.3699999999999992</v>
      </c>
      <c r="F7" s="115">
        <v>109308</v>
      </c>
    </row>
    <row r="8" spans="1:7" ht="15" customHeight="1" x14ac:dyDescent="0.25">
      <c r="A8" s="112" t="s">
        <v>2479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C9" s="410">
        <f>SUM(C5:C8)</f>
        <v>39.129999999999995</v>
      </c>
      <c r="D9" s="410">
        <f>SUM(D5:D8)</f>
        <v>7.82</v>
      </c>
      <c r="E9" s="410">
        <f>SUM(E5:E8)</f>
        <v>46.95</v>
      </c>
      <c r="G9" s="112" t="s">
        <v>10</v>
      </c>
    </row>
    <row r="10" spans="1:7" ht="15" customHeight="1" x14ac:dyDescent="0.25">
      <c r="C10" s="470"/>
      <c r="D10" s="470"/>
      <c r="E10" s="470"/>
    </row>
    <row r="11" spans="1:7" ht="15" customHeight="1" x14ac:dyDescent="0.3">
      <c r="A11" s="467" t="s">
        <v>874</v>
      </c>
      <c r="C11" s="412"/>
      <c r="D11" s="412"/>
      <c r="E11" s="412"/>
    </row>
    <row r="12" spans="1:7" ht="15" customHeight="1" x14ac:dyDescent="0.25">
      <c r="A12" s="468" t="s">
        <v>2480</v>
      </c>
      <c r="B12" s="112" t="s">
        <v>2481</v>
      </c>
      <c r="C12" s="120">
        <v>7.2</v>
      </c>
      <c r="D12" s="120"/>
      <c r="E12" s="120">
        <v>7.2</v>
      </c>
      <c r="F12" s="115" t="s">
        <v>5</v>
      </c>
    </row>
    <row r="13" spans="1:7" ht="15" customHeight="1" x14ac:dyDescent="0.25">
      <c r="A13" s="468" t="s">
        <v>18</v>
      </c>
      <c r="B13" s="112" t="s">
        <v>2017</v>
      </c>
      <c r="C13" s="120">
        <v>36.75</v>
      </c>
      <c r="D13" s="120">
        <v>7.35</v>
      </c>
      <c r="E13" s="120">
        <v>44.1</v>
      </c>
      <c r="F13" s="115" t="s">
        <v>5</v>
      </c>
    </row>
    <row r="14" spans="1:7" ht="15" customHeight="1" x14ac:dyDescent="0.25">
      <c r="A14" s="112" t="s">
        <v>18</v>
      </c>
      <c r="B14" s="112" t="s">
        <v>2018</v>
      </c>
      <c r="C14" s="120">
        <v>32.4</v>
      </c>
      <c r="D14" s="120">
        <v>6.48</v>
      </c>
      <c r="E14" s="120">
        <v>38.880000000000003</v>
      </c>
      <c r="F14" s="124" t="s">
        <v>5</v>
      </c>
    </row>
    <row r="15" spans="1:7" ht="15" customHeight="1" x14ac:dyDescent="0.25">
      <c r="A15" s="112" t="s">
        <v>2479</v>
      </c>
      <c r="B15" s="112" t="s">
        <v>2482</v>
      </c>
      <c r="C15" s="120">
        <v>78.66</v>
      </c>
      <c r="D15" s="120">
        <v>15.73</v>
      </c>
      <c r="E15" s="120">
        <v>94.39</v>
      </c>
      <c r="F15" s="124" t="s">
        <v>5</v>
      </c>
    </row>
    <row r="16" spans="1:7" ht="15" customHeight="1" x14ac:dyDescent="0.25">
      <c r="A16" s="112" t="s">
        <v>2483</v>
      </c>
      <c r="B16" s="112" t="s">
        <v>2484</v>
      </c>
      <c r="C16" s="412">
        <v>260</v>
      </c>
      <c r="D16" s="122">
        <v>52</v>
      </c>
      <c r="E16" s="412">
        <v>312</v>
      </c>
      <c r="F16" s="124" t="s">
        <v>1963</v>
      </c>
    </row>
    <row r="17" spans="1:6" ht="15" customHeight="1" x14ac:dyDescent="0.25">
      <c r="A17" s="112" t="s">
        <v>451</v>
      </c>
      <c r="B17" s="112" t="s">
        <v>2485</v>
      </c>
      <c r="C17" s="120">
        <v>49</v>
      </c>
      <c r="D17" s="120">
        <v>9.8000000000000007</v>
      </c>
      <c r="E17" s="120">
        <v>58.8</v>
      </c>
      <c r="F17" s="115" t="s">
        <v>1963</v>
      </c>
    </row>
    <row r="18" spans="1:6" ht="15" customHeight="1" x14ac:dyDescent="0.25">
      <c r="A18" s="112" t="s">
        <v>70</v>
      </c>
      <c r="B18" s="112" t="s">
        <v>1800</v>
      </c>
      <c r="C18" s="122">
        <v>500</v>
      </c>
      <c r="D18" s="122">
        <v>100</v>
      </c>
      <c r="E18" s="122">
        <v>600</v>
      </c>
      <c r="F18" s="112">
        <v>109309</v>
      </c>
    </row>
    <row r="19" spans="1:6" ht="15" customHeight="1" x14ac:dyDescent="0.25">
      <c r="A19" s="112" t="s">
        <v>2282</v>
      </c>
      <c r="B19" s="112" t="s">
        <v>2388</v>
      </c>
      <c r="C19" s="122">
        <v>32.64</v>
      </c>
      <c r="D19" s="122">
        <v>6.54</v>
      </c>
      <c r="E19" s="122">
        <v>39.18</v>
      </c>
      <c r="F19" s="112">
        <v>109310</v>
      </c>
    </row>
    <row r="20" spans="1:6" ht="15" customHeight="1" x14ac:dyDescent="0.25">
      <c r="A20" s="112" t="s">
        <v>1123</v>
      </c>
      <c r="B20" s="112" t="s">
        <v>106</v>
      </c>
      <c r="C20" s="122">
        <v>15.81</v>
      </c>
      <c r="D20" s="122">
        <v>3.16</v>
      </c>
      <c r="E20" s="122">
        <v>18.97</v>
      </c>
      <c r="F20" s="112">
        <v>109308</v>
      </c>
    </row>
    <row r="21" spans="1:6" ht="15" customHeight="1" x14ac:dyDescent="0.25">
      <c r="A21" s="112" t="s">
        <v>2150</v>
      </c>
      <c r="B21" s="112" t="s">
        <v>2486</v>
      </c>
      <c r="C21" s="122">
        <v>18</v>
      </c>
      <c r="D21" s="122">
        <v>3.6</v>
      </c>
      <c r="E21" s="122">
        <v>21.6</v>
      </c>
      <c r="F21" s="112">
        <v>109311</v>
      </c>
    </row>
    <row r="22" spans="1:6" ht="15" customHeight="1" x14ac:dyDescent="0.25">
      <c r="A22" s="112" t="s">
        <v>2425</v>
      </c>
      <c r="B22" s="112" t="s">
        <v>131</v>
      </c>
      <c r="C22" s="122">
        <v>26.35</v>
      </c>
      <c r="D22" s="122">
        <v>5.27</v>
      </c>
      <c r="E22" s="122">
        <v>31.62</v>
      </c>
      <c r="F22" s="112">
        <v>109312</v>
      </c>
    </row>
    <row r="23" spans="1:6" ht="15" customHeight="1" x14ac:dyDescent="0.25">
      <c r="A23" s="112" t="s">
        <v>2487</v>
      </c>
      <c r="B23" s="112" t="s">
        <v>2200</v>
      </c>
      <c r="C23" s="122">
        <v>228.8</v>
      </c>
      <c r="D23" s="122">
        <v>45.76</v>
      </c>
      <c r="E23" s="122">
        <v>274.56</v>
      </c>
      <c r="F23" s="124" t="s">
        <v>5</v>
      </c>
    </row>
    <row r="24" spans="1:6" ht="15" customHeight="1" x14ac:dyDescent="0.25">
      <c r="A24" s="112" t="s">
        <v>451</v>
      </c>
      <c r="B24" s="112" t="s">
        <v>2488</v>
      </c>
      <c r="C24" s="122">
        <v>15</v>
      </c>
      <c r="D24" s="122">
        <v>3</v>
      </c>
      <c r="E24" s="122">
        <v>18</v>
      </c>
      <c r="F24" s="124" t="s">
        <v>1963</v>
      </c>
    </row>
    <row r="25" spans="1:6" ht="15" customHeight="1" x14ac:dyDescent="0.25">
      <c r="A25" s="112" t="s">
        <v>451</v>
      </c>
      <c r="B25" s="112" t="s">
        <v>2489</v>
      </c>
      <c r="C25" s="122">
        <v>15</v>
      </c>
      <c r="D25" s="122">
        <v>3</v>
      </c>
      <c r="E25" s="122">
        <v>18</v>
      </c>
      <c r="F25" s="124" t="s">
        <v>1963</v>
      </c>
    </row>
    <row r="26" spans="1:6" ht="15" customHeight="1" x14ac:dyDescent="0.25">
      <c r="A26" s="112" t="s">
        <v>2483</v>
      </c>
      <c r="B26" s="112" t="s">
        <v>2490</v>
      </c>
      <c r="C26" s="122">
        <v>205</v>
      </c>
      <c r="D26" s="122">
        <v>41</v>
      </c>
      <c r="E26" s="122">
        <v>246</v>
      </c>
      <c r="F26" s="124" t="s">
        <v>1963</v>
      </c>
    </row>
    <row r="27" spans="1:6" ht="15" customHeight="1" x14ac:dyDescent="0.25">
      <c r="A27" s="112" t="s">
        <v>289</v>
      </c>
      <c r="B27" s="112" t="s">
        <v>2491</v>
      </c>
      <c r="C27" s="122">
        <v>64.88</v>
      </c>
      <c r="D27" s="122">
        <v>12.18</v>
      </c>
      <c r="E27" s="122">
        <v>77.06</v>
      </c>
      <c r="F27" s="124" t="s">
        <v>1963</v>
      </c>
    </row>
    <row r="28" spans="1:6" ht="15" customHeight="1" x14ac:dyDescent="0.25">
      <c r="C28" s="410">
        <f>SUM(C12:C27)</f>
        <v>1585.4899999999998</v>
      </c>
      <c r="D28" s="410">
        <f>SUM(D12:D27)</f>
        <v>314.87</v>
      </c>
      <c r="E28" s="410">
        <f>SUM(E12:E27)</f>
        <v>1900.3599999999997</v>
      </c>
    </row>
    <row r="29" spans="1:6" ht="15" customHeight="1" x14ac:dyDescent="0.25">
      <c r="C29" s="470"/>
      <c r="D29" s="470"/>
      <c r="E29" s="470"/>
    </row>
    <row r="30" spans="1:6" ht="15" customHeight="1" x14ac:dyDescent="0.3">
      <c r="A30" s="467" t="s">
        <v>876</v>
      </c>
      <c r="C30" s="412"/>
      <c r="D30" s="412"/>
      <c r="E30" s="412"/>
    </row>
    <row r="31" spans="1:6" ht="15" customHeight="1" x14ac:dyDescent="0.25">
      <c r="A31" s="468" t="s">
        <v>571</v>
      </c>
      <c r="B31" s="112" t="s">
        <v>2492</v>
      </c>
      <c r="C31" s="412">
        <v>87</v>
      </c>
      <c r="D31" s="412">
        <v>17.399999999999999</v>
      </c>
      <c r="E31" s="412">
        <v>104.4</v>
      </c>
      <c r="F31" s="115">
        <v>109313</v>
      </c>
    </row>
    <row r="32" spans="1:6" ht="15" customHeight="1" x14ac:dyDescent="0.25">
      <c r="A32" s="246" t="s">
        <v>44</v>
      </c>
      <c r="B32" s="137" t="s">
        <v>2493</v>
      </c>
      <c r="C32" s="416">
        <v>25.21</v>
      </c>
      <c r="D32" s="416">
        <v>5.04</v>
      </c>
      <c r="E32" s="416">
        <v>30.25</v>
      </c>
      <c r="F32" s="115" t="s">
        <v>5</v>
      </c>
    </row>
    <row r="33" spans="1:6" ht="15" customHeight="1" x14ac:dyDescent="0.25">
      <c r="A33" s="468" t="s">
        <v>30</v>
      </c>
      <c r="B33" s="112" t="s">
        <v>2454</v>
      </c>
      <c r="C33" s="120">
        <v>13.04</v>
      </c>
      <c r="D33" s="120">
        <v>2.61</v>
      </c>
      <c r="E33" s="120">
        <v>15.65</v>
      </c>
      <c r="F33" s="115" t="s">
        <v>5</v>
      </c>
    </row>
    <row r="34" spans="1:6" ht="15" customHeight="1" x14ac:dyDescent="0.25">
      <c r="A34" s="468" t="s">
        <v>617</v>
      </c>
      <c r="B34" s="112" t="s">
        <v>2494</v>
      </c>
      <c r="C34" s="120">
        <v>33.549999999999997</v>
      </c>
      <c r="D34" s="120">
        <v>6.71</v>
      </c>
      <c r="E34" s="120">
        <v>40.26</v>
      </c>
      <c r="F34" s="115" t="s">
        <v>1963</v>
      </c>
    </row>
    <row r="35" spans="1:6" ht="15" customHeight="1" x14ac:dyDescent="0.25">
      <c r="A35" s="468" t="s">
        <v>617</v>
      </c>
      <c r="B35" s="112" t="s">
        <v>2495</v>
      </c>
      <c r="C35" s="120">
        <v>27.7</v>
      </c>
      <c r="D35" s="120">
        <v>5.54</v>
      </c>
      <c r="E35" s="120">
        <v>33.24</v>
      </c>
      <c r="F35" s="115" t="s">
        <v>1963</v>
      </c>
    </row>
    <row r="36" spans="1:6" ht="15" customHeight="1" x14ac:dyDescent="0.25">
      <c r="A36" s="468" t="s">
        <v>1123</v>
      </c>
      <c r="B36" s="112" t="s">
        <v>106</v>
      </c>
      <c r="C36" s="120">
        <v>31.77</v>
      </c>
      <c r="D36" s="120">
        <v>6.36</v>
      </c>
      <c r="E36" s="120">
        <v>38.130000000000003</v>
      </c>
      <c r="F36" s="115">
        <v>109308</v>
      </c>
    </row>
    <row r="37" spans="1:6" s="127" customFormat="1" ht="15" customHeight="1" x14ac:dyDescent="0.3">
      <c r="A37" s="477"/>
      <c r="B37" s="128"/>
      <c r="C37" s="410">
        <f>SUM(C31:C36)</f>
        <v>218.27</v>
      </c>
      <c r="D37" s="410">
        <f>SUM(D31:D36)</f>
        <v>43.66</v>
      </c>
      <c r="E37" s="410">
        <f>SUM(E31:E36)</f>
        <v>261.93</v>
      </c>
      <c r="F37" s="126"/>
    </row>
    <row r="38" spans="1:6" s="127" customFormat="1" ht="15" customHeight="1" x14ac:dyDescent="0.3">
      <c r="B38" s="128"/>
      <c r="C38" s="470"/>
      <c r="D38" s="470"/>
      <c r="E38" s="470"/>
      <c r="F38" s="126"/>
    </row>
    <row r="39" spans="1:6" ht="15" customHeight="1" x14ac:dyDescent="0.3">
      <c r="A39" s="467" t="s">
        <v>887</v>
      </c>
      <c r="C39" s="412"/>
      <c r="D39" s="412"/>
      <c r="E39" s="412"/>
    </row>
    <row r="40" spans="1:6" ht="15" customHeight="1" x14ac:dyDescent="0.25">
      <c r="A40" s="246" t="s">
        <v>44</v>
      </c>
      <c r="B40" s="246" t="s">
        <v>2493</v>
      </c>
      <c r="C40" s="416">
        <v>17.649999999999999</v>
      </c>
      <c r="D40" s="416">
        <v>3.53</v>
      </c>
      <c r="E40" s="416">
        <v>21.18</v>
      </c>
      <c r="F40" s="133" t="s">
        <v>5</v>
      </c>
    </row>
    <row r="41" spans="1:6" ht="15" customHeight="1" x14ac:dyDescent="0.25">
      <c r="A41" s="478" t="s">
        <v>253</v>
      </c>
      <c r="B41" s="478" t="s">
        <v>2496</v>
      </c>
      <c r="C41" s="417">
        <v>35</v>
      </c>
      <c r="D41" s="417">
        <v>7</v>
      </c>
      <c r="E41" s="417">
        <v>42</v>
      </c>
      <c r="F41" s="133">
        <v>109314</v>
      </c>
    </row>
    <row r="42" spans="1:6" ht="15" customHeight="1" x14ac:dyDescent="0.25">
      <c r="A42" s="478" t="s">
        <v>253</v>
      </c>
      <c r="B42" s="478" t="s">
        <v>2497</v>
      </c>
      <c r="C42" s="417">
        <v>35</v>
      </c>
      <c r="D42" s="417">
        <v>7</v>
      </c>
      <c r="E42" s="417">
        <v>42</v>
      </c>
      <c r="F42" s="133">
        <v>109314</v>
      </c>
    </row>
    <row r="43" spans="1:6" ht="15" customHeight="1" x14ac:dyDescent="0.25">
      <c r="A43" s="256" t="s">
        <v>686</v>
      </c>
      <c r="B43" s="112" t="s">
        <v>2498</v>
      </c>
      <c r="C43" s="417">
        <v>494</v>
      </c>
      <c r="D43" s="417">
        <v>98.8</v>
      </c>
      <c r="E43" s="417">
        <v>592.79999999999995</v>
      </c>
      <c r="F43" s="133">
        <v>109315</v>
      </c>
    </row>
    <row r="44" spans="1:6" ht="15" customHeight="1" x14ac:dyDescent="0.25">
      <c r="A44" s="129"/>
      <c r="B44" s="127"/>
      <c r="C44" s="410">
        <f>SUM(C40:C43)</f>
        <v>581.65</v>
      </c>
      <c r="D44" s="410">
        <f>SUM(D40:D43)</f>
        <v>116.33</v>
      </c>
      <c r="E44" s="410">
        <f>SUM(E40:E43)</f>
        <v>697.98</v>
      </c>
    </row>
    <row r="45" spans="1:6" ht="15" customHeight="1" x14ac:dyDescent="0.25">
      <c r="A45" s="129"/>
      <c r="B45" s="127"/>
      <c r="C45" s="470"/>
      <c r="D45" s="470"/>
      <c r="E45" s="470"/>
    </row>
    <row r="46" spans="1:6" ht="15" customHeight="1" x14ac:dyDescent="0.3">
      <c r="A46" s="467" t="s">
        <v>1175</v>
      </c>
      <c r="C46" s="470"/>
      <c r="D46" s="470"/>
      <c r="E46" s="470"/>
    </row>
    <row r="47" spans="1:6" ht="15" customHeight="1" x14ac:dyDescent="0.25">
      <c r="A47" s="256" t="s">
        <v>1727</v>
      </c>
      <c r="B47" s="112" t="s">
        <v>2499</v>
      </c>
      <c r="C47" s="470">
        <v>8</v>
      </c>
      <c r="D47" s="470"/>
      <c r="E47" s="470">
        <v>8</v>
      </c>
      <c r="F47" s="115" t="s">
        <v>52</v>
      </c>
    </row>
    <row r="48" spans="1:6" ht="15" customHeight="1" x14ac:dyDescent="0.25">
      <c r="A48" s="256" t="s">
        <v>617</v>
      </c>
      <c r="B48" s="112" t="s">
        <v>2500</v>
      </c>
      <c r="C48" s="470">
        <v>125.58</v>
      </c>
      <c r="D48" s="470">
        <v>25.11</v>
      </c>
      <c r="E48" s="470">
        <v>150.69</v>
      </c>
      <c r="F48" s="115" t="s">
        <v>1963</v>
      </c>
    </row>
    <row r="49" spans="1:6" ht="15" customHeight="1" x14ac:dyDescent="0.25">
      <c r="A49" s="256"/>
      <c r="C49" s="410">
        <f>SUM(C47:C48)</f>
        <v>133.57999999999998</v>
      </c>
      <c r="D49" s="410">
        <f>SUM(D47:D48)</f>
        <v>25.11</v>
      </c>
      <c r="E49" s="410">
        <f>SUM(E47:E48)</f>
        <v>158.69</v>
      </c>
    </row>
    <row r="50" spans="1:6" ht="15" customHeight="1" x14ac:dyDescent="0.25"/>
    <row r="51" spans="1:6" ht="15" customHeight="1" x14ac:dyDescent="0.3">
      <c r="A51" s="467" t="s">
        <v>1183</v>
      </c>
      <c r="B51" s="468"/>
      <c r="C51" s="412"/>
      <c r="D51" s="412"/>
      <c r="E51" s="412"/>
    </row>
    <row r="52" spans="1:6" ht="15" customHeight="1" x14ac:dyDescent="0.25">
      <c r="A52" s="468" t="s">
        <v>44</v>
      </c>
      <c r="B52" s="468" t="s">
        <v>2477</v>
      </c>
      <c r="C52" s="412">
        <v>3.1</v>
      </c>
      <c r="D52" s="412">
        <v>0.62</v>
      </c>
      <c r="E52" s="412">
        <v>3.72</v>
      </c>
      <c r="F52" s="115" t="s">
        <v>5</v>
      </c>
    </row>
    <row r="53" spans="1:6" ht="15" customHeight="1" x14ac:dyDescent="0.25">
      <c r="A53" s="468" t="s">
        <v>44</v>
      </c>
      <c r="B53" s="468" t="s">
        <v>2501</v>
      </c>
      <c r="C53" s="412">
        <v>10.210000000000001</v>
      </c>
      <c r="D53" s="412">
        <v>2.0499999999999998</v>
      </c>
      <c r="E53" s="412">
        <v>12.26</v>
      </c>
      <c r="F53" s="115" t="s">
        <v>5</v>
      </c>
    </row>
    <row r="54" spans="1:6" ht="15" customHeight="1" x14ac:dyDescent="0.25">
      <c r="A54" s="468" t="s">
        <v>686</v>
      </c>
      <c r="B54" s="468" t="s">
        <v>2502</v>
      </c>
      <c r="C54" s="412">
        <v>410</v>
      </c>
      <c r="D54" s="412">
        <v>82</v>
      </c>
      <c r="E54" s="412">
        <v>492</v>
      </c>
      <c r="F54" s="115">
        <v>109316</v>
      </c>
    </row>
    <row r="55" spans="1:6" ht="15" customHeight="1" x14ac:dyDescent="0.25">
      <c r="A55" s="468" t="s">
        <v>686</v>
      </c>
      <c r="B55" s="468" t="s">
        <v>2503</v>
      </c>
      <c r="C55" s="412">
        <v>389.5</v>
      </c>
      <c r="D55" s="412">
        <v>77.900000000000006</v>
      </c>
      <c r="E55" s="412">
        <v>467.4</v>
      </c>
      <c r="F55" s="115">
        <v>109317</v>
      </c>
    </row>
    <row r="56" spans="1:6" ht="15" customHeight="1" x14ac:dyDescent="0.25">
      <c r="C56" s="410">
        <f>SUM(C52:C55)</f>
        <v>812.81</v>
      </c>
      <c r="D56" s="410">
        <f>SUM(D52:D55)</f>
        <v>162.57</v>
      </c>
      <c r="E56" s="410">
        <f>SUM(E52:E55)</f>
        <v>975.38</v>
      </c>
    </row>
    <row r="57" spans="1:6" ht="15" customHeight="1" x14ac:dyDescent="0.25">
      <c r="C57" s="470"/>
      <c r="D57" s="470"/>
      <c r="E57" s="470"/>
    </row>
    <row r="58" spans="1:6" ht="15" customHeight="1" x14ac:dyDescent="0.3">
      <c r="A58" s="467" t="s">
        <v>888</v>
      </c>
      <c r="C58" s="412"/>
      <c r="D58" s="412"/>
      <c r="E58" s="412"/>
    </row>
    <row r="59" spans="1:6" ht="15" customHeight="1" x14ac:dyDescent="0.25">
      <c r="A59" s="468" t="s">
        <v>2487</v>
      </c>
      <c r="B59" s="112" t="s">
        <v>2200</v>
      </c>
      <c r="C59" s="412">
        <v>28.6</v>
      </c>
      <c r="D59" s="412">
        <v>5.72</v>
      </c>
      <c r="E59" s="412">
        <v>34.32</v>
      </c>
      <c r="F59" s="115" t="s">
        <v>5</v>
      </c>
    </row>
    <row r="60" spans="1:6" ht="15" customHeight="1" x14ac:dyDescent="0.25">
      <c r="A60" s="468" t="s">
        <v>2479</v>
      </c>
      <c r="B60" s="112" t="s">
        <v>1387</v>
      </c>
      <c r="C60" s="412">
        <v>30.49</v>
      </c>
      <c r="D60" s="412">
        <v>6.1</v>
      </c>
      <c r="E60" s="412">
        <v>36.590000000000003</v>
      </c>
      <c r="F60" s="115" t="s">
        <v>5</v>
      </c>
    </row>
    <row r="61" spans="1:6" ht="15" customHeight="1" x14ac:dyDescent="0.25">
      <c r="A61" s="112" t="s">
        <v>2504</v>
      </c>
      <c r="B61" s="253" t="s">
        <v>2493</v>
      </c>
      <c r="C61" s="412">
        <v>374.12</v>
      </c>
      <c r="D61" s="412">
        <v>74.819999999999993</v>
      </c>
      <c r="E61" s="412">
        <v>448.94</v>
      </c>
      <c r="F61" s="115" t="s">
        <v>5</v>
      </c>
    </row>
    <row r="62" spans="1:6" ht="15" customHeight="1" x14ac:dyDescent="0.25">
      <c r="A62" s="468" t="s">
        <v>2504</v>
      </c>
      <c r="B62" s="112" t="s">
        <v>2045</v>
      </c>
      <c r="C62" s="471">
        <v>98.28</v>
      </c>
      <c r="D62" s="471">
        <v>19.66</v>
      </c>
      <c r="E62" s="471">
        <v>117.94</v>
      </c>
      <c r="F62" s="115" t="s">
        <v>5</v>
      </c>
    </row>
    <row r="63" spans="1:6" ht="15" customHeight="1" x14ac:dyDescent="0.25">
      <c r="A63" s="468" t="s">
        <v>2023</v>
      </c>
      <c r="B63" s="112" t="s">
        <v>2505</v>
      </c>
      <c r="C63" s="412">
        <v>54.89</v>
      </c>
      <c r="D63" s="412">
        <v>2.74</v>
      </c>
      <c r="E63" s="412">
        <v>57.63</v>
      </c>
      <c r="F63" s="115">
        <v>109318</v>
      </c>
    </row>
    <row r="64" spans="1:6" ht="15" customHeight="1" x14ac:dyDescent="0.25">
      <c r="A64" s="129"/>
      <c r="B64" s="127"/>
      <c r="C64" s="410">
        <f>SUM(C59:C63)</f>
        <v>586.38</v>
      </c>
      <c r="D64" s="410">
        <f>SUM(D59:D63)</f>
        <v>109.03999999999998</v>
      </c>
      <c r="E64" s="410">
        <f>SUM(E59:E63)</f>
        <v>695.42</v>
      </c>
    </row>
    <row r="65" spans="1:6" ht="15" customHeight="1" x14ac:dyDescent="0.25">
      <c r="A65" s="129"/>
      <c r="B65" s="127"/>
      <c r="C65" s="470"/>
      <c r="D65" s="470"/>
      <c r="E65" s="470"/>
    </row>
    <row r="66" spans="1:6" ht="15" customHeight="1" x14ac:dyDescent="0.3">
      <c r="A66" s="134" t="s">
        <v>890</v>
      </c>
      <c r="B66" s="127"/>
      <c r="C66" s="470"/>
      <c r="D66" s="470"/>
      <c r="E66" s="470"/>
    </row>
    <row r="67" spans="1:6" ht="15" customHeight="1" x14ac:dyDescent="0.25">
      <c r="A67" s="129" t="s">
        <v>2506</v>
      </c>
      <c r="B67" s="127" t="s">
        <v>2315</v>
      </c>
      <c r="C67" s="470">
        <v>313.33</v>
      </c>
      <c r="D67" s="470">
        <v>62.67</v>
      </c>
      <c r="E67" s="470">
        <v>376</v>
      </c>
      <c r="F67" s="115">
        <v>109319</v>
      </c>
    </row>
    <row r="68" spans="1:6" ht="15" customHeight="1" x14ac:dyDescent="0.25">
      <c r="A68" s="129"/>
      <c r="B68" s="127"/>
      <c r="C68" s="410">
        <f>SUM(C67:C67)</f>
        <v>313.33</v>
      </c>
      <c r="D68" s="410">
        <f>SUM(D67:D67)</f>
        <v>62.67</v>
      </c>
      <c r="E68" s="410">
        <f>SUM(E67:E67)</f>
        <v>376</v>
      </c>
    </row>
    <row r="69" spans="1:6" ht="15" customHeight="1" x14ac:dyDescent="0.25">
      <c r="A69" s="129"/>
      <c r="B69" s="127"/>
      <c r="C69" s="470"/>
      <c r="D69" s="470"/>
      <c r="E69" s="470"/>
    </row>
    <row r="70" spans="1:6" ht="15" customHeight="1" x14ac:dyDescent="0.35">
      <c r="A70" s="469" t="s">
        <v>2050</v>
      </c>
      <c r="B70" s="284"/>
      <c r="C70" s="395"/>
      <c r="D70" s="395"/>
      <c r="E70" s="395"/>
      <c r="F70" s="266"/>
    </row>
    <row r="71" spans="1:6" ht="15" customHeight="1" x14ac:dyDescent="0.25">
      <c r="B71" s="468"/>
      <c r="C71" s="122"/>
      <c r="D71" s="122"/>
      <c r="E71" s="122"/>
    </row>
    <row r="72" spans="1:6" ht="15" customHeight="1" x14ac:dyDescent="0.35">
      <c r="A72" s="469"/>
      <c r="B72" s="284"/>
      <c r="C72" s="410">
        <f>SUM(C71:C71)</f>
        <v>0</v>
      </c>
      <c r="D72" s="410">
        <f>SUM(D71:D71)</f>
        <v>0</v>
      </c>
      <c r="E72" s="410">
        <f>SUM(E71:E71)</f>
        <v>0</v>
      </c>
      <c r="F72" s="266"/>
    </row>
    <row r="73" spans="1:6" ht="15" customHeight="1" x14ac:dyDescent="0.35">
      <c r="A73" s="469"/>
      <c r="B73" s="284"/>
      <c r="C73" s="470"/>
      <c r="D73" s="470"/>
      <c r="E73" s="470"/>
      <c r="F73" s="266"/>
    </row>
    <row r="74" spans="1:6" ht="15" customHeight="1" x14ac:dyDescent="0.35">
      <c r="A74" s="469" t="s">
        <v>1907</v>
      </c>
      <c r="B74" s="284"/>
      <c r="C74" s="395"/>
      <c r="D74" s="395"/>
      <c r="E74" s="395"/>
      <c r="F74" s="266"/>
    </row>
    <row r="75" spans="1:6" ht="15" customHeight="1" x14ac:dyDescent="0.35">
      <c r="B75" s="468"/>
      <c r="C75" s="412"/>
      <c r="D75" s="412"/>
      <c r="E75" s="412"/>
      <c r="F75" s="266"/>
    </row>
    <row r="76" spans="1:6" ht="15" customHeight="1" x14ac:dyDescent="0.35">
      <c r="A76" s="469"/>
      <c r="B76" s="284"/>
      <c r="C76" s="410">
        <f>SUM(C75:C75)</f>
        <v>0</v>
      </c>
      <c r="D76" s="410">
        <f>SUM(D75:D75)</f>
        <v>0</v>
      </c>
      <c r="E76" s="410">
        <f>SUM(E75:E75)</f>
        <v>0</v>
      </c>
    </row>
    <row r="77" spans="1:6" ht="15" customHeight="1" x14ac:dyDescent="0.35">
      <c r="A77" s="469"/>
      <c r="B77" s="284"/>
      <c r="C77" s="470"/>
      <c r="D77" s="470"/>
      <c r="E77" s="470"/>
    </row>
    <row r="78" spans="1:6" ht="15" customHeight="1" x14ac:dyDescent="0.3">
      <c r="A78" s="467" t="s">
        <v>1709</v>
      </c>
      <c r="C78" s="130"/>
      <c r="D78" s="130"/>
      <c r="E78" s="130"/>
    </row>
    <row r="79" spans="1:6" ht="15" customHeight="1" x14ac:dyDescent="0.25">
      <c r="A79" s="468"/>
      <c r="C79" s="130"/>
      <c r="D79" s="130"/>
      <c r="E79" s="130"/>
    </row>
    <row r="80" spans="1:6" ht="15" customHeight="1" x14ac:dyDescent="0.25">
      <c r="C80" s="122"/>
      <c r="D80" s="122"/>
      <c r="E80" s="122"/>
    </row>
    <row r="81" spans="1:8" ht="15" customHeight="1" x14ac:dyDescent="0.25">
      <c r="A81" s="468"/>
      <c r="C81" s="410">
        <f>SUM(C79:C80)</f>
        <v>0</v>
      </c>
      <c r="D81" s="410">
        <f>SUM(D79:D80)</f>
        <v>0</v>
      </c>
      <c r="E81" s="410">
        <f>SUM(E79:E80)</f>
        <v>0</v>
      </c>
    </row>
    <row r="82" spans="1:8" ht="15" customHeight="1" x14ac:dyDescent="0.3">
      <c r="A82" s="467"/>
      <c r="B82" s="128"/>
      <c r="C82" s="470"/>
      <c r="D82" s="470"/>
      <c r="E82" s="470"/>
    </row>
    <row r="83" spans="1:8" ht="15" customHeight="1" x14ac:dyDescent="0.3">
      <c r="A83" s="135" t="s">
        <v>1199</v>
      </c>
      <c r="B83" s="135"/>
      <c r="C83" s="412"/>
      <c r="D83" s="412"/>
      <c r="E83" s="412"/>
    </row>
    <row r="84" spans="1:8" ht="15" customHeight="1" x14ac:dyDescent="0.25">
      <c r="A84" s="112" t="s">
        <v>2479</v>
      </c>
      <c r="B84" s="253" t="s">
        <v>1387</v>
      </c>
      <c r="C84" s="412">
        <v>25.97</v>
      </c>
      <c r="D84" s="412">
        <v>5.19</v>
      </c>
      <c r="E84" s="412">
        <v>31.16</v>
      </c>
      <c r="F84" s="126" t="s">
        <v>5</v>
      </c>
    </row>
    <row r="85" spans="1:8" ht="15" customHeight="1" x14ac:dyDescent="0.25">
      <c r="A85" s="112" t="s">
        <v>2487</v>
      </c>
      <c r="B85" s="253" t="s">
        <v>2200</v>
      </c>
      <c r="C85" s="412">
        <v>28.6</v>
      </c>
      <c r="D85" s="412">
        <v>5.72</v>
      </c>
      <c r="E85" s="412">
        <v>34.32</v>
      </c>
      <c r="F85" s="126" t="s">
        <v>5</v>
      </c>
    </row>
    <row r="86" spans="1:8" ht="15" customHeight="1" x14ac:dyDescent="0.25">
      <c r="C86" s="410">
        <f>SUM(C84:C85)</f>
        <v>54.57</v>
      </c>
      <c r="D86" s="410">
        <f>SUM(D84:D85)</f>
        <v>10.91</v>
      </c>
      <c r="E86" s="410">
        <f>SUM(E84:E85)</f>
        <v>65.48</v>
      </c>
      <c r="H86" s="249"/>
    </row>
    <row r="87" spans="1:8" ht="15" customHeight="1" x14ac:dyDescent="0.25">
      <c r="C87" s="470"/>
      <c r="D87" s="470"/>
      <c r="E87" s="470"/>
      <c r="H87" s="249"/>
    </row>
    <row r="88" spans="1:8" ht="15" customHeight="1" x14ac:dyDescent="0.3">
      <c r="A88" s="467" t="s">
        <v>894</v>
      </c>
      <c r="C88" s="112"/>
      <c r="D88" s="112"/>
      <c r="E88" s="112"/>
      <c r="F88" s="112"/>
    </row>
    <row r="89" spans="1:8" ht="15" customHeight="1" x14ac:dyDescent="0.25">
      <c r="A89" s="137" t="s">
        <v>90</v>
      </c>
      <c r="B89" s="138" t="s">
        <v>363</v>
      </c>
      <c r="C89" s="122">
        <v>10815.65</v>
      </c>
      <c r="D89" s="450"/>
      <c r="E89" s="122">
        <v>10815.65</v>
      </c>
      <c r="F89" s="124" t="s">
        <v>92</v>
      </c>
    </row>
    <row r="90" spans="1:8" ht="15" customHeight="1" x14ac:dyDescent="0.25">
      <c r="A90" s="137" t="s">
        <v>93</v>
      </c>
      <c r="B90" s="138" t="s">
        <v>364</v>
      </c>
      <c r="C90" s="122">
        <v>3070.66</v>
      </c>
      <c r="D90" s="450"/>
      <c r="E90" s="122">
        <v>3070.66</v>
      </c>
      <c r="F90" s="124">
        <v>109320</v>
      </c>
    </row>
    <row r="91" spans="1:8" ht="15" customHeight="1" x14ac:dyDescent="0.25">
      <c r="A91" s="137" t="s">
        <v>95</v>
      </c>
      <c r="B91" s="138" t="s">
        <v>2507</v>
      </c>
      <c r="C91" s="122">
        <v>3289.96</v>
      </c>
      <c r="D91" s="450"/>
      <c r="E91" s="122">
        <v>3289.96</v>
      </c>
      <c r="F91" s="124">
        <v>109321</v>
      </c>
    </row>
    <row r="92" spans="1:8" ht="15" customHeight="1" x14ac:dyDescent="0.25">
      <c r="C92" s="410">
        <f>SUM(C89:C91)</f>
        <v>17176.27</v>
      </c>
      <c r="D92" s="410">
        <f>SUM(D89:D91)</f>
        <v>0</v>
      </c>
      <c r="E92" s="410">
        <f>SUM(E89:E91)</f>
        <v>17176.27</v>
      </c>
      <c r="F92" s="112"/>
    </row>
    <row r="93" spans="1:8" ht="15" customHeight="1" x14ac:dyDescent="0.25">
      <c r="C93" s="112"/>
      <c r="D93" s="112"/>
      <c r="E93" s="112"/>
      <c r="F93" s="112"/>
    </row>
    <row r="94" spans="1:8" ht="15" customHeight="1" x14ac:dyDescent="0.25">
      <c r="B94" s="141" t="s">
        <v>75</v>
      </c>
      <c r="C94" s="410">
        <f>SUM(+C86+C9+C56+C37+C28+C44+C64+C49+C68+C72+C76+C81+C92)</f>
        <v>21501.48</v>
      </c>
      <c r="D94" s="410">
        <f>SUM(+D86+D9+D56+D37+D28+D44+D64+D49+D68+D72+D76+D81+D92)</f>
        <v>852.9799999999999</v>
      </c>
      <c r="E94" s="410">
        <f>SUM(+E86+E9+E56+E37+E28+E44+E64+E49+E68+E72+E76+E81+E92)</f>
        <v>22354.46</v>
      </c>
    </row>
    <row r="95" spans="1:8" ht="15" customHeight="1" x14ac:dyDescent="0.25">
      <c r="B95" s="145"/>
      <c r="C95" s="470"/>
      <c r="D95" s="470"/>
      <c r="E95" s="470"/>
    </row>
    <row r="96" spans="1:8" ht="15" customHeight="1" x14ac:dyDescent="0.25">
      <c r="A96" s="468"/>
      <c r="C96" s="120"/>
    </row>
    <row r="97" spans="1:8" ht="15" customHeight="1" x14ac:dyDescent="0.25">
      <c r="A97" s="256" t="s">
        <v>2120</v>
      </c>
      <c r="B97" s="436"/>
      <c r="C97" s="120"/>
    </row>
    <row r="98" spans="1:8" ht="15" customHeight="1" x14ac:dyDescent="0.25">
      <c r="A98" s="256"/>
      <c r="B98" s="436"/>
      <c r="C98" s="120"/>
    </row>
    <row r="99" spans="1:8" ht="15" customHeight="1" x14ac:dyDescent="0.25"/>
    <row r="100" spans="1:8" ht="15" customHeight="1" x14ac:dyDescent="0.25"/>
    <row r="101" spans="1:8" ht="15" customHeight="1" x14ac:dyDescent="0.25"/>
    <row r="102" spans="1:8" ht="15" customHeight="1" x14ac:dyDescent="0.25">
      <c r="G102" s="137"/>
    </row>
    <row r="103" spans="1:8" ht="15" customHeight="1" x14ac:dyDescent="0.25">
      <c r="H103" s="137"/>
    </row>
    <row r="104" spans="1:8" ht="15" customHeight="1" x14ac:dyDescent="0.25">
      <c r="H104" s="137"/>
    </row>
    <row r="105" spans="1:8" s="137" customFormat="1" ht="15" customHeight="1" x14ac:dyDescent="0.25">
      <c r="A105" s="112"/>
      <c r="B105" s="112"/>
      <c r="C105" s="409"/>
      <c r="D105" s="409"/>
      <c r="E105" s="409"/>
      <c r="F105" s="115"/>
      <c r="G105" s="112"/>
      <c r="H105" s="112"/>
    </row>
    <row r="106" spans="1:8" s="137" customFormat="1" x14ac:dyDescent="0.25">
      <c r="A106" s="112"/>
      <c r="B106" s="112"/>
      <c r="C106" s="409"/>
      <c r="D106" s="409"/>
      <c r="E106" s="409"/>
      <c r="F106" s="115"/>
      <c r="G106" s="112"/>
      <c r="H106" s="112"/>
    </row>
    <row r="107" spans="1:8" s="137" customFormat="1" x14ac:dyDescent="0.25">
      <c r="A107" s="112"/>
      <c r="B107" s="112"/>
      <c r="C107" s="409"/>
      <c r="D107" s="409"/>
      <c r="E107" s="409"/>
      <c r="F107" s="115"/>
      <c r="G107" s="112"/>
      <c r="H107" s="112"/>
    </row>
  </sheetData>
  <mergeCells count="1">
    <mergeCell ref="A1:F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opLeftCell="A91" workbookViewId="0">
      <selection activeCell="L102" sqref="L102"/>
    </sheetView>
  </sheetViews>
  <sheetFormatPr defaultColWidth="8.8984375" defaultRowHeight="13.85" x14ac:dyDescent="0.25"/>
  <cols>
    <col min="1" max="1" width="38.69921875" style="112" customWidth="1"/>
    <col min="2" max="2" width="40.699218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8.69921875" style="112" customWidth="1"/>
    <col min="258" max="258" width="40.699218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8.69921875" style="112" customWidth="1"/>
    <col min="514" max="514" width="40.699218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8.69921875" style="112" customWidth="1"/>
    <col min="770" max="770" width="40.699218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8.69921875" style="112" customWidth="1"/>
    <col min="1026" max="1026" width="40.699218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8.69921875" style="112" customWidth="1"/>
    <col min="1282" max="1282" width="40.699218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8.69921875" style="112" customWidth="1"/>
    <col min="1538" max="1538" width="40.699218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8.69921875" style="112" customWidth="1"/>
    <col min="1794" max="1794" width="40.699218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8.69921875" style="112" customWidth="1"/>
    <col min="2050" max="2050" width="40.699218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8.69921875" style="112" customWidth="1"/>
    <col min="2306" max="2306" width="40.699218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8.69921875" style="112" customWidth="1"/>
    <col min="2562" max="2562" width="40.699218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8.69921875" style="112" customWidth="1"/>
    <col min="2818" max="2818" width="40.699218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8.69921875" style="112" customWidth="1"/>
    <col min="3074" max="3074" width="40.699218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8.69921875" style="112" customWidth="1"/>
    <col min="3330" max="3330" width="40.699218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8.69921875" style="112" customWidth="1"/>
    <col min="3586" max="3586" width="40.699218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8.69921875" style="112" customWidth="1"/>
    <col min="3842" max="3842" width="40.699218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8.69921875" style="112" customWidth="1"/>
    <col min="4098" max="4098" width="40.699218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8.69921875" style="112" customWidth="1"/>
    <col min="4354" max="4354" width="40.699218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8.69921875" style="112" customWidth="1"/>
    <col min="4610" max="4610" width="40.699218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8.69921875" style="112" customWidth="1"/>
    <col min="4866" max="4866" width="40.699218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8.69921875" style="112" customWidth="1"/>
    <col min="5122" max="5122" width="40.699218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8.69921875" style="112" customWidth="1"/>
    <col min="5378" max="5378" width="40.699218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8.69921875" style="112" customWidth="1"/>
    <col min="5634" max="5634" width="40.699218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8.69921875" style="112" customWidth="1"/>
    <col min="5890" max="5890" width="40.699218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8.69921875" style="112" customWidth="1"/>
    <col min="6146" max="6146" width="40.699218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8.69921875" style="112" customWidth="1"/>
    <col min="6402" max="6402" width="40.699218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8.69921875" style="112" customWidth="1"/>
    <col min="6658" max="6658" width="40.699218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8.69921875" style="112" customWidth="1"/>
    <col min="6914" max="6914" width="40.699218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8.69921875" style="112" customWidth="1"/>
    <col min="7170" max="7170" width="40.699218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8.69921875" style="112" customWidth="1"/>
    <col min="7426" max="7426" width="40.699218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8.69921875" style="112" customWidth="1"/>
    <col min="7682" max="7682" width="40.699218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8.69921875" style="112" customWidth="1"/>
    <col min="7938" max="7938" width="40.699218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8.69921875" style="112" customWidth="1"/>
    <col min="8194" max="8194" width="40.699218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8.69921875" style="112" customWidth="1"/>
    <col min="8450" max="8450" width="40.699218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8.69921875" style="112" customWidth="1"/>
    <col min="8706" max="8706" width="40.699218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8.69921875" style="112" customWidth="1"/>
    <col min="8962" max="8962" width="40.699218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8.69921875" style="112" customWidth="1"/>
    <col min="9218" max="9218" width="40.699218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8.69921875" style="112" customWidth="1"/>
    <col min="9474" max="9474" width="40.699218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8.69921875" style="112" customWidth="1"/>
    <col min="9730" max="9730" width="40.699218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8.69921875" style="112" customWidth="1"/>
    <col min="9986" max="9986" width="40.699218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8.69921875" style="112" customWidth="1"/>
    <col min="10242" max="10242" width="40.699218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8.69921875" style="112" customWidth="1"/>
    <col min="10498" max="10498" width="40.699218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8.69921875" style="112" customWidth="1"/>
    <col min="10754" max="10754" width="40.699218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8.69921875" style="112" customWidth="1"/>
    <col min="11010" max="11010" width="40.699218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8.69921875" style="112" customWidth="1"/>
    <col min="11266" max="11266" width="40.699218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8.69921875" style="112" customWidth="1"/>
    <col min="11522" max="11522" width="40.699218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8.69921875" style="112" customWidth="1"/>
    <col min="11778" max="11778" width="40.699218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8.69921875" style="112" customWidth="1"/>
    <col min="12034" max="12034" width="40.699218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8.69921875" style="112" customWidth="1"/>
    <col min="12290" max="12290" width="40.699218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8.69921875" style="112" customWidth="1"/>
    <col min="12546" max="12546" width="40.699218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8.69921875" style="112" customWidth="1"/>
    <col min="12802" max="12802" width="40.699218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8.69921875" style="112" customWidth="1"/>
    <col min="13058" max="13058" width="40.699218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8.69921875" style="112" customWidth="1"/>
    <col min="13314" max="13314" width="40.699218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8.69921875" style="112" customWidth="1"/>
    <col min="13570" max="13570" width="40.699218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8.69921875" style="112" customWidth="1"/>
    <col min="13826" max="13826" width="40.699218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8.69921875" style="112" customWidth="1"/>
    <col min="14082" max="14082" width="40.699218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8.69921875" style="112" customWidth="1"/>
    <col min="14338" max="14338" width="40.699218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8.69921875" style="112" customWidth="1"/>
    <col min="14594" max="14594" width="40.699218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8.69921875" style="112" customWidth="1"/>
    <col min="14850" max="14850" width="40.699218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8.69921875" style="112" customWidth="1"/>
    <col min="15106" max="15106" width="40.699218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8.69921875" style="112" customWidth="1"/>
    <col min="15362" max="15362" width="40.699218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8.69921875" style="112" customWidth="1"/>
    <col min="15618" max="15618" width="40.699218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8.69921875" style="112" customWidth="1"/>
    <col min="15874" max="15874" width="40.699218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8.69921875" style="112" customWidth="1"/>
    <col min="16130" max="16130" width="40.699218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44256</v>
      </c>
    </row>
    <row r="3" spans="1:7" ht="15.7" customHeight="1" x14ac:dyDescent="0.25">
      <c r="B3" s="113"/>
    </row>
    <row r="4" spans="1:7" ht="15" customHeight="1" x14ac:dyDescent="0.3">
      <c r="A4" s="467" t="s">
        <v>873</v>
      </c>
      <c r="C4" s="117" t="s">
        <v>201</v>
      </c>
      <c r="D4" s="117" t="s">
        <v>202</v>
      </c>
      <c r="E4" s="117" t="s">
        <v>203</v>
      </c>
      <c r="F4" s="466" t="s">
        <v>435</v>
      </c>
    </row>
    <row r="5" spans="1:7" ht="15" customHeight="1" x14ac:dyDescent="0.25">
      <c r="A5" s="468"/>
      <c r="C5" s="120"/>
      <c r="D5" s="120"/>
      <c r="E5" s="120"/>
    </row>
    <row r="6" spans="1:7" ht="15" customHeight="1" x14ac:dyDescent="0.25">
      <c r="A6" s="468" t="s">
        <v>44</v>
      </c>
      <c r="B6" s="112" t="s">
        <v>2508</v>
      </c>
      <c r="C6" s="120">
        <v>11.57</v>
      </c>
      <c r="D6" s="120">
        <v>2.31</v>
      </c>
      <c r="E6" s="120">
        <v>13.88</v>
      </c>
      <c r="F6" s="115" t="s">
        <v>5</v>
      </c>
    </row>
    <row r="7" spans="1:7" ht="15" customHeight="1" x14ac:dyDescent="0.25">
      <c r="A7" s="468" t="s">
        <v>44</v>
      </c>
      <c r="B7" s="112" t="s">
        <v>2509</v>
      </c>
      <c r="C7" s="120">
        <v>9.6199999999999992</v>
      </c>
      <c r="D7" s="120">
        <v>1.93</v>
      </c>
      <c r="E7" s="120">
        <v>11.55</v>
      </c>
      <c r="F7" s="115" t="s">
        <v>5</v>
      </c>
    </row>
    <row r="8" spans="1:7" ht="15" customHeight="1" x14ac:dyDescent="0.25">
      <c r="A8" s="468" t="s">
        <v>8</v>
      </c>
      <c r="B8" s="112" t="s">
        <v>2011</v>
      </c>
      <c r="C8" s="120">
        <v>18</v>
      </c>
      <c r="D8" s="120">
        <v>3.6</v>
      </c>
      <c r="E8" s="120">
        <v>21.6</v>
      </c>
      <c r="F8" s="115" t="s">
        <v>5</v>
      </c>
    </row>
    <row r="9" spans="1:7" ht="15" customHeight="1" x14ac:dyDescent="0.25">
      <c r="C9" s="410">
        <f>SUM(C5:C8)</f>
        <v>39.19</v>
      </c>
      <c r="D9" s="410">
        <f>SUM(D5:D8)</f>
        <v>7.84</v>
      </c>
      <c r="E9" s="410">
        <f>SUM(E5:E8)</f>
        <v>47.03</v>
      </c>
      <c r="G9" s="112" t="s">
        <v>10</v>
      </c>
    </row>
    <row r="10" spans="1:7" ht="15" customHeight="1" x14ac:dyDescent="0.25">
      <c r="C10" s="470"/>
      <c r="D10" s="470"/>
      <c r="E10" s="470"/>
    </row>
    <row r="11" spans="1:7" ht="15" customHeight="1" x14ac:dyDescent="0.3">
      <c r="A11" s="467" t="s">
        <v>874</v>
      </c>
      <c r="C11" s="412"/>
      <c r="D11" s="412"/>
      <c r="E11" s="412"/>
    </row>
    <row r="12" spans="1:7" ht="15" customHeight="1" x14ac:dyDescent="0.25">
      <c r="A12" s="468" t="s">
        <v>12</v>
      </c>
      <c r="B12" s="112" t="s">
        <v>13</v>
      </c>
      <c r="C12" s="120">
        <v>7.2</v>
      </c>
      <c r="D12" s="120"/>
      <c r="E12" s="120">
        <v>7.2</v>
      </c>
      <c r="F12" s="115" t="s">
        <v>5</v>
      </c>
    </row>
    <row r="13" spans="1:7" ht="15" customHeight="1" x14ac:dyDescent="0.25">
      <c r="A13" s="468" t="s">
        <v>18</v>
      </c>
      <c r="B13" s="112" t="s">
        <v>2510</v>
      </c>
      <c r="C13" s="120">
        <v>106.75</v>
      </c>
      <c r="D13" s="120">
        <v>21.35</v>
      </c>
      <c r="E13" s="120">
        <v>128.1</v>
      </c>
      <c r="F13" s="115" t="s">
        <v>5</v>
      </c>
    </row>
    <row r="14" spans="1:7" ht="15" customHeight="1" x14ac:dyDescent="0.25">
      <c r="A14" s="112" t="s">
        <v>8</v>
      </c>
      <c r="B14" s="112" t="s">
        <v>2021</v>
      </c>
      <c r="C14" s="120">
        <v>87.04</v>
      </c>
      <c r="D14" s="120">
        <v>17.41</v>
      </c>
      <c r="E14" s="120">
        <v>104.45</v>
      </c>
      <c r="F14" s="124" t="s">
        <v>5</v>
      </c>
    </row>
    <row r="15" spans="1:7" ht="15" customHeight="1" x14ac:dyDescent="0.25">
      <c r="A15" s="112" t="s">
        <v>14</v>
      </c>
      <c r="B15" s="112" t="s">
        <v>106</v>
      </c>
      <c r="C15" s="122">
        <v>7.99</v>
      </c>
      <c r="D15" s="122">
        <v>1.6</v>
      </c>
      <c r="E15" s="122">
        <v>9.59</v>
      </c>
      <c r="F15" s="124">
        <v>109322</v>
      </c>
    </row>
    <row r="16" spans="1:7" ht="15" customHeight="1" x14ac:dyDescent="0.25">
      <c r="A16" s="112" t="s">
        <v>16</v>
      </c>
      <c r="B16" s="112" t="s">
        <v>964</v>
      </c>
      <c r="C16" s="412">
        <v>7.48</v>
      </c>
      <c r="D16" s="122">
        <v>1.5</v>
      </c>
      <c r="E16" s="412">
        <v>8.98</v>
      </c>
      <c r="F16" s="124">
        <v>109323</v>
      </c>
    </row>
    <row r="17" spans="1:6" ht="15" customHeight="1" x14ac:dyDescent="0.25">
      <c r="A17" s="112" t="s">
        <v>27</v>
      </c>
      <c r="B17" s="112" t="s">
        <v>28</v>
      </c>
      <c r="C17" s="120">
        <v>72.59</v>
      </c>
      <c r="D17" s="120"/>
      <c r="E17" s="120">
        <v>72.59</v>
      </c>
      <c r="F17" s="115">
        <v>109325</v>
      </c>
    </row>
    <row r="18" spans="1:6" ht="15" customHeight="1" x14ac:dyDescent="0.25">
      <c r="A18" s="112" t="s">
        <v>1461</v>
      </c>
      <c r="B18" s="112" t="s">
        <v>2511</v>
      </c>
      <c r="C18" s="122">
        <v>547.5</v>
      </c>
      <c r="D18" s="122">
        <v>109.5</v>
      </c>
      <c r="E18" s="122">
        <v>657</v>
      </c>
      <c r="F18" s="112">
        <v>109326</v>
      </c>
    </row>
    <row r="19" spans="1:6" ht="15" customHeight="1" x14ac:dyDescent="0.25">
      <c r="A19" s="112" t="s">
        <v>2512</v>
      </c>
      <c r="B19" s="112" t="s">
        <v>2513</v>
      </c>
      <c r="C19" s="122">
        <v>40</v>
      </c>
      <c r="D19" s="122"/>
      <c r="E19" s="122">
        <v>40</v>
      </c>
      <c r="F19" s="112">
        <v>109327</v>
      </c>
    </row>
    <row r="20" spans="1:6" ht="15" customHeight="1" x14ac:dyDescent="0.25">
      <c r="C20" s="410">
        <f>SUM(C12:C19)</f>
        <v>876.55</v>
      </c>
      <c r="D20" s="410">
        <f>SUM(D12:D19)</f>
        <v>151.36000000000001</v>
      </c>
      <c r="E20" s="410">
        <f>SUM(E12:E19)</f>
        <v>1027.9099999999999</v>
      </c>
    </row>
    <row r="21" spans="1:6" ht="15" customHeight="1" x14ac:dyDescent="0.25">
      <c r="C21" s="470"/>
      <c r="D21" s="470"/>
      <c r="E21" s="470"/>
    </row>
    <row r="22" spans="1:6" ht="15" customHeight="1" x14ac:dyDescent="0.3">
      <c r="A22" s="467" t="s">
        <v>876</v>
      </c>
      <c r="C22" s="412"/>
      <c r="D22" s="412"/>
      <c r="E22" s="412"/>
    </row>
    <row r="23" spans="1:6" ht="15" customHeight="1" x14ac:dyDescent="0.25">
      <c r="A23" s="468" t="s">
        <v>44</v>
      </c>
      <c r="B23" s="112" t="s">
        <v>2514</v>
      </c>
      <c r="C23" s="412">
        <v>35.26</v>
      </c>
      <c r="D23" s="412">
        <v>7.05</v>
      </c>
      <c r="E23" s="412">
        <v>42.31</v>
      </c>
      <c r="F23" s="115" t="s">
        <v>5</v>
      </c>
    </row>
    <row r="24" spans="1:6" ht="15" customHeight="1" x14ac:dyDescent="0.25">
      <c r="A24" s="468" t="s">
        <v>30</v>
      </c>
      <c r="B24" s="112" t="s">
        <v>2515</v>
      </c>
      <c r="C24" s="120">
        <v>15</v>
      </c>
      <c r="D24" s="120">
        <v>3</v>
      </c>
      <c r="E24" s="120">
        <v>18</v>
      </c>
      <c r="F24" s="115" t="s">
        <v>5</v>
      </c>
    </row>
    <row r="25" spans="1:6" ht="15" customHeight="1" x14ac:dyDescent="0.25">
      <c r="A25" s="468" t="s">
        <v>406</v>
      </c>
      <c r="B25" s="112" t="s">
        <v>2516</v>
      </c>
      <c r="C25" s="120">
        <v>74.42</v>
      </c>
      <c r="D25" s="120">
        <v>3.72</v>
      </c>
      <c r="E25" s="120">
        <v>78.14</v>
      </c>
      <c r="F25" s="115">
        <v>109328</v>
      </c>
    </row>
    <row r="26" spans="1:6" ht="15" customHeight="1" x14ac:dyDescent="0.25">
      <c r="A26" s="468" t="s">
        <v>406</v>
      </c>
      <c r="B26" s="112" t="s">
        <v>2517</v>
      </c>
      <c r="C26" s="120">
        <v>350.49</v>
      </c>
      <c r="D26" s="120">
        <v>17.53</v>
      </c>
      <c r="E26" s="120">
        <v>368.02</v>
      </c>
      <c r="F26" s="115">
        <v>109328</v>
      </c>
    </row>
    <row r="27" spans="1:6" ht="15" customHeight="1" x14ac:dyDescent="0.25">
      <c r="A27" s="468" t="s">
        <v>406</v>
      </c>
      <c r="B27" s="112" t="s">
        <v>2518</v>
      </c>
      <c r="C27" s="120">
        <v>173.33</v>
      </c>
      <c r="D27" s="120">
        <v>34.67</v>
      </c>
      <c r="E27" s="120">
        <v>208</v>
      </c>
      <c r="F27" s="115">
        <v>109328</v>
      </c>
    </row>
    <row r="28" spans="1:6" ht="15" customHeight="1" x14ac:dyDescent="0.25">
      <c r="A28" s="468" t="s">
        <v>2519</v>
      </c>
      <c r="B28" s="112" t="s">
        <v>342</v>
      </c>
      <c r="C28" s="120">
        <v>195.65</v>
      </c>
      <c r="D28" s="120">
        <v>39.130000000000003</v>
      </c>
      <c r="E28" s="120">
        <v>234.78</v>
      </c>
      <c r="F28" s="115" t="s">
        <v>52</v>
      </c>
    </row>
    <row r="29" spans="1:6" ht="15" customHeight="1" x14ac:dyDescent="0.25">
      <c r="A29" s="468" t="s">
        <v>2520</v>
      </c>
      <c r="B29" s="112" t="s">
        <v>2521</v>
      </c>
      <c r="C29" s="120">
        <v>297.97000000000003</v>
      </c>
      <c r="D29" s="120">
        <v>59.59</v>
      </c>
      <c r="E29" s="120">
        <v>357.56</v>
      </c>
      <c r="F29" s="115" t="s">
        <v>52</v>
      </c>
    </row>
    <row r="30" spans="1:6" ht="15" customHeight="1" x14ac:dyDescent="0.25">
      <c r="A30" s="468" t="s">
        <v>1704</v>
      </c>
      <c r="B30" s="112" t="s">
        <v>291</v>
      </c>
      <c r="C30" s="120">
        <v>199.95</v>
      </c>
      <c r="D30" s="120">
        <v>39.99</v>
      </c>
      <c r="E30" s="120">
        <v>239.94</v>
      </c>
      <c r="F30" s="115" t="s">
        <v>52</v>
      </c>
    </row>
    <row r="31" spans="1:6" ht="15" customHeight="1" x14ac:dyDescent="0.25">
      <c r="A31" s="477" t="s">
        <v>339</v>
      </c>
      <c r="B31" s="112" t="s">
        <v>2522</v>
      </c>
      <c r="C31" s="120">
        <v>69.349999999999994</v>
      </c>
      <c r="D31" s="120">
        <v>13.87</v>
      </c>
      <c r="E31" s="120">
        <v>83.22</v>
      </c>
      <c r="F31" s="115" t="s">
        <v>52</v>
      </c>
    </row>
    <row r="32" spans="1:6" ht="15" customHeight="1" x14ac:dyDescent="0.25">
      <c r="A32" s="477" t="s">
        <v>339</v>
      </c>
      <c r="B32" s="112" t="s">
        <v>2522</v>
      </c>
      <c r="C32" s="120">
        <v>45.2</v>
      </c>
      <c r="D32" s="120">
        <v>9.0399999999999991</v>
      </c>
      <c r="E32" s="120">
        <v>54.24</v>
      </c>
      <c r="F32" s="115" t="s">
        <v>52</v>
      </c>
    </row>
    <row r="33" spans="1:6" ht="15" customHeight="1" x14ac:dyDescent="0.25">
      <c r="A33" s="468" t="s">
        <v>111</v>
      </c>
      <c r="B33" s="112" t="s">
        <v>2325</v>
      </c>
      <c r="C33" s="120">
        <v>1875</v>
      </c>
      <c r="D33" s="120"/>
      <c r="E33" s="120">
        <v>1875</v>
      </c>
      <c r="F33" s="115" t="s">
        <v>113</v>
      </c>
    </row>
    <row r="34" spans="1:6" ht="15" customHeight="1" x14ac:dyDescent="0.25">
      <c r="A34" s="468" t="s">
        <v>2396</v>
      </c>
      <c r="B34" s="112" t="s">
        <v>2397</v>
      </c>
      <c r="C34" s="120">
        <v>112</v>
      </c>
      <c r="D34" s="120">
        <v>22.4</v>
      </c>
      <c r="E34" s="120">
        <v>134.4</v>
      </c>
      <c r="F34" s="115" t="s">
        <v>5</v>
      </c>
    </row>
    <row r="35" spans="1:6" ht="15" customHeight="1" x14ac:dyDescent="0.25">
      <c r="A35" s="468" t="s">
        <v>2523</v>
      </c>
      <c r="B35" s="112" t="s">
        <v>2524</v>
      </c>
      <c r="C35" s="120">
        <v>1387.5</v>
      </c>
      <c r="D35" s="120"/>
      <c r="E35" s="120">
        <v>1387.5</v>
      </c>
      <c r="F35" s="115">
        <v>109329</v>
      </c>
    </row>
    <row r="36" spans="1:6" ht="15" customHeight="1" x14ac:dyDescent="0.25">
      <c r="A36" s="468" t="s">
        <v>82</v>
      </c>
      <c r="B36" s="112" t="s">
        <v>2525</v>
      </c>
      <c r="C36" s="120">
        <v>177.69</v>
      </c>
      <c r="D36" s="120">
        <v>8.8800000000000008</v>
      </c>
      <c r="E36" s="120">
        <v>186.57</v>
      </c>
      <c r="F36" s="115">
        <v>109330</v>
      </c>
    </row>
    <row r="37" spans="1:6" ht="15" customHeight="1" x14ac:dyDescent="0.25">
      <c r="A37" s="468" t="s">
        <v>2526</v>
      </c>
      <c r="B37" s="112" t="s">
        <v>2527</v>
      </c>
      <c r="C37" s="120">
        <v>43.38</v>
      </c>
      <c r="D37" s="120">
        <v>8.68</v>
      </c>
      <c r="E37" s="120">
        <v>52.06</v>
      </c>
      <c r="F37" s="115" t="s">
        <v>5</v>
      </c>
    </row>
    <row r="38" spans="1:6" s="127" customFormat="1" ht="15" customHeight="1" x14ac:dyDescent="0.3">
      <c r="A38" s="477"/>
      <c r="B38" s="128"/>
      <c r="C38" s="410">
        <f>SUM(C23:C37)</f>
        <v>5052.1899999999996</v>
      </c>
      <c r="D38" s="410">
        <f>SUM(D23:D37)</f>
        <v>267.55</v>
      </c>
      <c r="E38" s="410">
        <f>SUM(E23:E37)</f>
        <v>5319.7400000000007</v>
      </c>
      <c r="F38" s="126"/>
    </row>
    <row r="39" spans="1:6" s="127" customFormat="1" ht="15" customHeight="1" x14ac:dyDescent="0.3">
      <c r="B39" s="128"/>
      <c r="C39" s="470"/>
      <c r="D39" s="470"/>
      <c r="E39" s="470"/>
      <c r="F39" s="126"/>
    </row>
    <row r="40" spans="1:6" ht="15" customHeight="1" x14ac:dyDescent="0.3">
      <c r="A40" s="467" t="s">
        <v>887</v>
      </c>
      <c r="C40" s="412"/>
      <c r="D40" s="412"/>
      <c r="E40" s="412"/>
    </row>
    <row r="41" spans="1:6" ht="15" customHeight="1" x14ac:dyDescent="0.25">
      <c r="A41" s="468" t="s">
        <v>44</v>
      </c>
      <c r="B41" s="112" t="s">
        <v>2514</v>
      </c>
      <c r="C41" s="412">
        <v>17.89</v>
      </c>
      <c r="D41" s="412">
        <v>3.58</v>
      </c>
      <c r="E41" s="412">
        <v>21.47</v>
      </c>
      <c r="F41" s="115" t="s">
        <v>5</v>
      </c>
    </row>
    <row r="42" spans="1:6" ht="15" customHeight="1" x14ac:dyDescent="0.25">
      <c r="A42" s="468" t="s">
        <v>2528</v>
      </c>
      <c r="B42" s="468" t="s">
        <v>2529</v>
      </c>
      <c r="C42" s="120">
        <v>5.29</v>
      </c>
      <c r="D42" s="120">
        <v>1.06</v>
      </c>
      <c r="E42" s="120">
        <v>6.35</v>
      </c>
      <c r="F42" s="133" t="s">
        <v>52</v>
      </c>
    </row>
    <row r="43" spans="1:6" ht="15" customHeight="1" x14ac:dyDescent="0.25">
      <c r="A43" s="468" t="s">
        <v>406</v>
      </c>
      <c r="B43" s="112" t="s">
        <v>2516</v>
      </c>
      <c r="C43" s="471">
        <v>214.88</v>
      </c>
      <c r="D43" s="471">
        <v>42.98</v>
      </c>
      <c r="E43" s="471">
        <v>257.86</v>
      </c>
      <c r="F43" s="133">
        <v>109331</v>
      </c>
    </row>
    <row r="44" spans="1:6" ht="15" customHeight="1" x14ac:dyDescent="0.25">
      <c r="A44" s="468" t="s">
        <v>406</v>
      </c>
      <c r="B44" s="112" t="s">
        <v>2530</v>
      </c>
      <c r="C44" s="417">
        <v>189.18</v>
      </c>
      <c r="D44" s="417">
        <v>37.840000000000003</v>
      </c>
      <c r="E44" s="417">
        <v>227.02</v>
      </c>
      <c r="F44" s="133">
        <v>109331</v>
      </c>
    </row>
    <row r="45" spans="1:6" ht="15" customHeight="1" x14ac:dyDescent="0.25">
      <c r="A45" s="468" t="s">
        <v>406</v>
      </c>
      <c r="B45" s="112" t="s">
        <v>2531</v>
      </c>
      <c r="C45" s="471">
        <v>214.51</v>
      </c>
      <c r="D45" s="471">
        <v>42.91</v>
      </c>
      <c r="E45" s="471">
        <v>257.42</v>
      </c>
      <c r="F45" s="133">
        <v>109331</v>
      </c>
    </row>
    <row r="46" spans="1:6" ht="15" customHeight="1" x14ac:dyDescent="0.25">
      <c r="A46" s="468" t="s">
        <v>406</v>
      </c>
      <c r="B46" s="112" t="s">
        <v>2532</v>
      </c>
      <c r="C46" s="471">
        <v>353.28</v>
      </c>
      <c r="D46" s="471">
        <v>70.66</v>
      </c>
      <c r="E46" s="471">
        <v>423.94</v>
      </c>
      <c r="F46" s="133">
        <v>109331</v>
      </c>
    </row>
    <row r="47" spans="1:6" ht="15" customHeight="1" x14ac:dyDescent="0.25">
      <c r="A47" s="468" t="s">
        <v>406</v>
      </c>
      <c r="B47" s="112" t="s">
        <v>2518</v>
      </c>
      <c r="C47" s="471">
        <v>255.33</v>
      </c>
      <c r="D47" s="471">
        <v>51.07</v>
      </c>
      <c r="E47" s="471">
        <v>306.39999999999998</v>
      </c>
      <c r="F47" s="133">
        <v>109331</v>
      </c>
    </row>
    <row r="48" spans="1:6" ht="15" customHeight="1" x14ac:dyDescent="0.25">
      <c r="A48" s="256" t="s">
        <v>686</v>
      </c>
      <c r="B48" s="112" t="s">
        <v>2533</v>
      </c>
      <c r="C48" s="471">
        <v>520</v>
      </c>
      <c r="D48" s="471">
        <v>104</v>
      </c>
      <c r="E48" s="471">
        <v>624</v>
      </c>
      <c r="F48" s="133">
        <v>109332</v>
      </c>
    </row>
    <row r="49" spans="1:6" ht="15" customHeight="1" x14ac:dyDescent="0.25">
      <c r="A49" s="468" t="s">
        <v>82</v>
      </c>
      <c r="B49" s="112" t="s">
        <v>2525</v>
      </c>
      <c r="C49" s="471">
        <v>109.73</v>
      </c>
      <c r="D49" s="471">
        <v>5.49</v>
      </c>
      <c r="E49" s="471">
        <v>115.22</v>
      </c>
      <c r="F49" s="133">
        <v>109330</v>
      </c>
    </row>
    <row r="50" spans="1:6" ht="15" customHeight="1" x14ac:dyDescent="0.25">
      <c r="A50" s="129"/>
      <c r="B50" s="127"/>
      <c r="C50" s="410">
        <f>SUM(C41:C49)</f>
        <v>1880.09</v>
      </c>
      <c r="D50" s="410">
        <f>SUM(D41:D49)</f>
        <v>359.59000000000003</v>
      </c>
      <c r="E50" s="410">
        <f>SUM(E41:E49)</f>
        <v>2239.6799999999998</v>
      </c>
    </row>
    <row r="51" spans="1:6" ht="15" customHeight="1" x14ac:dyDescent="0.25">
      <c r="A51" s="129"/>
      <c r="B51" s="127"/>
      <c r="C51" s="470"/>
      <c r="D51" s="470"/>
      <c r="E51" s="470"/>
    </row>
    <row r="52" spans="1:6" ht="15" customHeight="1" x14ac:dyDescent="0.3">
      <c r="A52" s="467" t="s">
        <v>1175</v>
      </c>
      <c r="C52" s="470"/>
      <c r="D52" s="470"/>
      <c r="E52" s="470"/>
    </row>
    <row r="53" spans="1:6" ht="15" customHeight="1" x14ac:dyDescent="0.25">
      <c r="A53" s="468" t="s">
        <v>1727</v>
      </c>
      <c r="B53" s="112" t="s">
        <v>2534</v>
      </c>
      <c r="C53" s="470">
        <v>8</v>
      </c>
      <c r="D53" s="470"/>
      <c r="E53" s="470">
        <v>8</v>
      </c>
      <c r="F53" s="115" t="s">
        <v>5</v>
      </c>
    </row>
    <row r="54" spans="1:6" ht="15" customHeight="1" x14ac:dyDescent="0.25">
      <c r="A54" s="256" t="s">
        <v>2535</v>
      </c>
      <c r="B54" s="112" t="s">
        <v>2536</v>
      </c>
      <c r="C54" s="470">
        <v>100</v>
      </c>
      <c r="D54" s="470">
        <v>20</v>
      </c>
      <c r="E54" s="470">
        <v>120</v>
      </c>
      <c r="F54" s="115">
        <v>109333</v>
      </c>
    </row>
    <row r="55" spans="1:6" ht="15" customHeight="1" x14ac:dyDescent="0.25">
      <c r="A55" s="468" t="s">
        <v>82</v>
      </c>
      <c r="B55" s="112" t="s">
        <v>2525</v>
      </c>
      <c r="C55" s="470">
        <v>79.55</v>
      </c>
      <c r="D55" s="470">
        <v>3.98</v>
      </c>
      <c r="E55" s="470">
        <v>83.53</v>
      </c>
      <c r="F55" s="115">
        <v>109330</v>
      </c>
    </row>
    <row r="56" spans="1:6" ht="15" customHeight="1" x14ac:dyDescent="0.25">
      <c r="A56" s="468" t="s">
        <v>2526</v>
      </c>
      <c r="B56" s="112" t="s">
        <v>2537</v>
      </c>
      <c r="C56" s="470">
        <v>15.14</v>
      </c>
      <c r="D56" s="470">
        <v>3.03</v>
      </c>
      <c r="E56" s="470">
        <v>18.170000000000002</v>
      </c>
      <c r="F56" s="115" t="s">
        <v>5</v>
      </c>
    </row>
    <row r="57" spans="1:6" ht="15" customHeight="1" x14ac:dyDescent="0.25">
      <c r="A57" s="256" t="s">
        <v>2538</v>
      </c>
      <c r="B57" s="112" t="s">
        <v>2539</v>
      </c>
      <c r="C57" s="470">
        <v>288.10000000000002</v>
      </c>
      <c r="D57" s="470">
        <v>57.62</v>
      </c>
      <c r="E57" s="470">
        <v>345.72</v>
      </c>
      <c r="F57" s="115">
        <v>109334</v>
      </c>
    </row>
    <row r="58" spans="1:6" ht="15" customHeight="1" x14ac:dyDescent="0.25">
      <c r="A58" s="256" t="s">
        <v>2540</v>
      </c>
      <c r="B58" s="112" t="s">
        <v>2541</v>
      </c>
      <c r="C58" s="470">
        <v>375</v>
      </c>
      <c r="D58" s="470"/>
      <c r="E58" s="470">
        <v>375</v>
      </c>
      <c r="F58" s="115">
        <v>109341</v>
      </c>
    </row>
    <row r="59" spans="1:6" ht="15" customHeight="1" x14ac:dyDescent="0.25">
      <c r="A59" s="256"/>
      <c r="C59" s="410">
        <f>SUM(C53:C58)</f>
        <v>865.79</v>
      </c>
      <c r="D59" s="410">
        <f>SUM(D53:D58)</f>
        <v>84.63</v>
      </c>
      <c r="E59" s="410">
        <f>SUM(E53:E58)</f>
        <v>950.42000000000007</v>
      </c>
    </row>
    <row r="60" spans="1:6" ht="15" customHeight="1" x14ac:dyDescent="0.25"/>
    <row r="61" spans="1:6" ht="15" customHeight="1" x14ac:dyDescent="0.3">
      <c r="A61" s="467" t="s">
        <v>1183</v>
      </c>
      <c r="B61" s="468"/>
      <c r="C61" s="412"/>
      <c r="D61" s="412"/>
      <c r="E61" s="412"/>
    </row>
    <row r="62" spans="1:6" ht="15" customHeight="1" x14ac:dyDescent="0.25">
      <c r="A62" s="468" t="s">
        <v>44</v>
      </c>
      <c r="B62" s="468" t="s">
        <v>2514</v>
      </c>
      <c r="C62" s="412">
        <v>11.57</v>
      </c>
      <c r="D62" s="412">
        <v>2.3199999999999998</v>
      </c>
      <c r="E62" s="412">
        <v>13.89</v>
      </c>
      <c r="F62" s="115" t="s">
        <v>5</v>
      </c>
    </row>
    <row r="63" spans="1:6" ht="15" customHeight="1" x14ac:dyDescent="0.25">
      <c r="A63" s="468" t="s">
        <v>44</v>
      </c>
      <c r="B63" s="468" t="s">
        <v>2542</v>
      </c>
      <c r="C63" s="412">
        <v>9.6199999999999992</v>
      </c>
      <c r="D63" s="412">
        <v>1.93</v>
      </c>
      <c r="E63" s="412">
        <v>11.55</v>
      </c>
      <c r="F63" s="115" t="s">
        <v>5</v>
      </c>
    </row>
    <row r="64" spans="1:6" ht="15" customHeight="1" x14ac:dyDescent="0.25">
      <c r="A64" s="468" t="s">
        <v>686</v>
      </c>
      <c r="B64" s="468" t="s">
        <v>2543</v>
      </c>
      <c r="C64" s="412">
        <v>410</v>
      </c>
      <c r="D64" s="412">
        <v>82</v>
      </c>
      <c r="E64" s="412">
        <v>492</v>
      </c>
      <c r="F64" s="115">
        <v>109332</v>
      </c>
    </row>
    <row r="65" spans="1:6" ht="15" customHeight="1" x14ac:dyDescent="0.25">
      <c r="A65" s="468" t="s">
        <v>14</v>
      </c>
      <c r="B65" s="468" t="s">
        <v>1783</v>
      </c>
      <c r="C65" s="412">
        <v>60.38</v>
      </c>
      <c r="D65" s="412">
        <v>12.08</v>
      </c>
      <c r="E65" s="412">
        <v>72.459999999999994</v>
      </c>
      <c r="F65" s="115">
        <v>109322</v>
      </c>
    </row>
    <row r="66" spans="1:6" ht="15" customHeight="1" x14ac:dyDescent="0.25">
      <c r="C66" s="410">
        <f>SUM(C62:C65)</f>
        <v>491.57</v>
      </c>
      <c r="D66" s="410">
        <f>SUM(D62:D65)</f>
        <v>98.33</v>
      </c>
      <c r="E66" s="410">
        <f>SUM(E62:E65)</f>
        <v>589.90000000000009</v>
      </c>
    </row>
    <row r="67" spans="1:6" ht="15" customHeight="1" x14ac:dyDescent="0.25">
      <c r="C67" s="470"/>
      <c r="D67" s="470"/>
      <c r="E67" s="470"/>
    </row>
    <row r="68" spans="1:6" ht="15" customHeight="1" x14ac:dyDescent="0.3">
      <c r="A68" s="467" t="s">
        <v>888</v>
      </c>
      <c r="C68" s="412"/>
      <c r="D68" s="412"/>
      <c r="E68" s="412"/>
    </row>
    <row r="69" spans="1:6" ht="15" customHeight="1" x14ac:dyDescent="0.25">
      <c r="A69" s="468" t="s">
        <v>8</v>
      </c>
      <c r="B69" s="112" t="s">
        <v>1387</v>
      </c>
      <c r="C69" s="412">
        <v>30.49</v>
      </c>
      <c r="D69" s="412">
        <v>6.1</v>
      </c>
      <c r="E69" s="412">
        <v>36.590000000000003</v>
      </c>
      <c r="F69" s="115" t="s">
        <v>5</v>
      </c>
    </row>
    <row r="70" spans="1:6" ht="15" customHeight="1" x14ac:dyDescent="0.25">
      <c r="A70" s="468" t="s">
        <v>1845</v>
      </c>
      <c r="B70" s="112" t="s">
        <v>2514</v>
      </c>
      <c r="C70" s="412">
        <v>407.02</v>
      </c>
      <c r="D70" s="412">
        <v>81.400000000000006</v>
      </c>
      <c r="E70" s="412">
        <v>488.42</v>
      </c>
      <c r="F70" s="115" t="s">
        <v>5</v>
      </c>
    </row>
    <row r="71" spans="1:6" ht="15" customHeight="1" x14ac:dyDescent="0.25">
      <c r="A71" s="468" t="s">
        <v>133</v>
      </c>
      <c r="B71" s="112" t="s">
        <v>2544</v>
      </c>
      <c r="C71" s="412">
        <v>618</v>
      </c>
      <c r="D71" s="412">
        <v>123.6</v>
      </c>
      <c r="E71" s="412">
        <v>741.6</v>
      </c>
      <c r="F71" s="115">
        <v>109335</v>
      </c>
    </row>
    <row r="72" spans="1:6" ht="15" customHeight="1" x14ac:dyDescent="0.25">
      <c r="A72" s="468" t="s">
        <v>133</v>
      </c>
      <c r="B72" s="112" t="s">
        <v>2545</v>
      </c>
      <c r="C72" s="412">
        <v>309</v>
      </c>
      <c r="D72" s="412">
        <v>61.8</v>
      </c>
      <c r="E72" s="412">
        <v>370.8</v>
      </c>
      <c r="F72" s="115">
        <v>109335</v>
      </c>
    </row>
    <row r="73" spans="1:6" ht="15" customHeight="1" x14ac:dyDescent="0.25">
      <c r="A73" s="468" t="s">
        <v>14</v>
      </c>
      <c r="B73" s="112" t="s">
        <v>2546</v>
      </c>
      <c r="C73" s="412">
        <v>27</v>
      </c>
      <c r="D73" s="412">
        <v>5.4</v>
      </c>
      <c r="E73" s="412">
        <v>32.4</v>
      </c>
      <c r="F73" s="115">
        <v>109322</v>
      </c>
    </row>
    <row r="74" spans="1:6" ht="15" customHeight="1" x14ac:dyDescent="0.25">
      <c r="A74" s="129"/>
      <c r="B74" s="127"/>
      <c r="C74" s="410">
        <f>SUM(C69:C73)</f>
        <v>1391.51</v>
      </c>
      <c r="D74" s="410">
        <f>SUM(D69:D73)</f>
        <v>278.29999999999995</v>
      </c>
      <c r="E74" s="410">
        <f>SUM(E69:E73)</f>
        <v>1669.8100000000002</v>
      </c>
    </row>
    <row r="75" spans="1:6" ht="15" customHeight="1" x14ac:dyDescent="0.25">
      <c r="A75" s="129"/>
      <c r="B75" s="127"/>
      <c r="C75" s="470"/>
      <c r="D75" s="470"/>
      <c r="E75" s="470"/>
    </row>
    <row r="76" spans="1:6" ht="15" customHeight="1" x14ac:dyDescent="0.3">
      <c r="A76" s="134" t="s">
        <v>890</v>
      </c>
      <c r="B76" s="127"/>
      <c r="C76" s="470"/>
      <c r="D76" s="470"/>
      <c r="E76" s="470"/>
    </row>
    <row r="77" spans="1:6" ht="15" customHeight="1" x14ac:dyDescent="0.25">
      <c r="A77" s="129" t="s">
        <v>891</v>
      </c>
      <c r="B77" s="127" t="s">
        <v>2315</v>
      </c>
      <c r="C77" s="470">
        <v>313.33</v>
      </c>
      <c r="D77" s="470">
        <v>62.67</v>
      </c>
      <c r="E77" s="470">
        <v>376</v>
      </c>
      <c r="F77" s="115">
        <v>109336</v>
      </c>
    </row>
    <row r="78" spans="1:6" ht="15" customHeight="1" x14ac:dyDescent="0.25">
      <c r="A78" s="129" t="s">
        <v>891</v>
      </c>
      <c r="B78" s="127" t="s">
        <v>1723</v>
      </c>
      <c r="C78" s="470">
        <v>980</v>
      </c>
      <c r="D78" s="470">
        <v>196</v>
      </c>
      <c r="E78" s="470">
        <v>1176</v>
      </c>
      <c r="F78" s="115">
        <v>109336</v>
      </c>
    </row>
    <row r="79" spans="1:6" ht="15" customHeight="1" x14ac:dyDescent="0.25">
      <c r="A79" s="129" t="s">
        <v>891</v>
      </c>
      <c r="B79" s="127" t="s">
        <v>2547</v>
      </c>
      <c r="C79" s="470">
        <v>360</v>
      </c>
      <c r="D79" s="470">
        <v>72</v>
      </c>
      <c r="E79" s="470">
        <v>432</v>
      </c>
      <c r="F79" s="115">
        <v>109336</v>
      </c>
    </row>
    <row r="80" spans="1:6" ht="15" customHeight="1" x14ac:dyDescent="0.25">
      <c r="A80" s="129" t="s">
        <v>891</v>
      </c>
      <c r="B80" s="250" t="s">
        <v>2548</v>
      </c>
      <c r="C80" s="470">
        <v>2500</v>
      </c>
      <c r="D80" s="470">
        <v>500</v>
      </c>
      <c r="E80" s="470">
        <v>3000</v>
      </c>
      <c r="F80" s="115">
        <v>109336</v>
      </c>
    </row>
    <row r="81" spans="1:6" ht="15" customHeight="1" x14ac:dyDescent="0.25">
      <c r="A81" s="129"/>
      <c r="B81" s="127"/>
      <c r="C81" s="410">
        <f>SUM(C77:C80)</f>
        <v>4153.33</v>
      </c>
      <c r="D81" s="410">
        <f>SUM(D77:D80)</f>
        <v>830.67000000000007</v>
      </c>
      <c r="E81" s="410">
        <f>SUM(E77:E80)</f>
        <v>4984</v>
      </c>
    </row>
    <row r="82" spans="1:6" ht="15" customHeight="1" x14ac:dyDescent="0.25">
      <c r="A82" s="129"/>
      <c r="B82" s="127"/>
      <c r="C82" s="470"/>
      <c r="D82" s="470"/>
      <c r="E82" s="470"/>
    </row>
    <row r="83" spans="1:6" ht="15" customHeight="1" x14ac:dyDescent="0.35">
      <c r="A83" s="469" t="s">
        <v>2050</v>
      </c>
      <c r="B83" s="284"/>
      <c r="C83" s="395"/>
      <c r="D83" s="395"/>
      <c r="E83" s="395"/>
      <c r="F83" s="266"/>
    </row>
    <row r="84" spans="1:6" ht="15" customHeight="1" x14ac:dyDescent="0.25">
      <c r="A84" s="112" t="s">
        <v>2549</v>
      </c>
      <c r="B84" s="468" t="s">
        <v>2550</v>
      </c>
      <c r="C84" s="412">
        <v>1944</v>
      </c>
      <c r="D84" s="412">
        <v>388.8</v>
      </c>
      <c r="E84" s="412">
        <v>2332.8000000000002</v>
      </c>
      <c r="F84" s="115">
        <v>109337</v>
      </c>
    </row>
    <row r="85" spans="1:6" ht="15" customHeight="1" x14ac:dyDescent="0.35">
      <c r="A85" s="469"/>
      <c r="B85" s="284"/>
      <c r="C85" s="410">
        <f>SUM(C84:C84)</f>
        <v>1944</v>
      </c>
      <c r="D85" s="410">
        <f>SUM(D84:D84)</f>
        <v>388.8</v>
      </c>
      <c r="E85" s="410">
        <f>SUM(E84:E84)</f>
        <v>2332.8000000000002</v>
      </c>
      <c r="F85" s="266"/>
    </row>
    <row r="86" spans="1:6" ht="15" customHeight="1" x14ac:dyDescent="0.35">
      <c r="A86" s="469"/>
      <c r="B86" s="284"/>
      <c r="C86" s="470"/>
      <c r="D86" s="470"/>
      <c r="E86" s="470"/>
      <c r="F86" s="266"/>
    </row>
    <row r="87" spans="1:6" ht="15" customHeight="1" x14ac:dyDescent="0.35">
      <c r="A87" s="469" t="s">
        <v>1907</v>
      </c>
      <c r="B87" s="284"/>
      <c r="C87" s="395"/>
      <c r="D87" s="395"/>
      <c r="E87" s="395"/>
      <c r="F87" s="266"/>
    </row>
    <row r="88" spans="1:6" ht="15" customHeight="1" x14ac:dyDescent="0.35">
      <c r="B88" s="468"/>
      <c r="C88" s="412"/>
      <c r="D88" s="412"/>
      <c r="E88" s="412"/>
      <c r="F88" s="266"/>
    </row>
    <row r="89" spans="1:6" ht="15" customHeight="1" x14ac:dyDescent="0.35">
      <c r="A89" s="469"/>
      <c r="B89" s="284"/>
      <c r="C89" s="410">
        <f>SUM(C88:C88)</f>
        <v>0</v>
      </c>
      <c r="D89" s="410">
        <f>SUM(D88:D88)</f>
        <v>0</v>
      </c>
      <c r="E89" s="410">
        <f>SUM(E88:E88)</f>
        <v>0</v>
      </c>
    </row>
    <row r="90" spans="1:6" ht="15" customHeight="1" x14ac:dyDescent="0.35">
      <c r="A90" s="469"/>
      <c r="B90" s="284"/>
      <c r="C90" s="470"/>
      <c r="D90" s="470"/>
      <c r="E90" s="470"/>
    </row>
    <row r="91" spans="1:6" ht="15" customHeight="1" x14ac:dyDescent="0.3">
      <c r="A91" s="467" t="s">
        <v>1709</v>
      </c>
      <c r="C91" s="130"/>
      <c r="D91" s="130"/>
      <c r="E91" s="130"/>
    </row>
    <row r="92" spans="1:6" ht="15" customHeight="1" x14ac:dyDescent="0.25">
      <c r="A92" s="468" t="s">
        <v>2056</v>
      </c>
      <c r="B92" s="112" t="s">
        <v>260</v>
      </c>
      <c r="C92" s="130">
        <v>55</v>
      </c>
      <c r="D92" s="130">
        <v>11</v>
      </c>
      <c r="E92" s="130">
        <v>66</v>
      </c>
      <c r="F92" s="115">
        <v>109338</v>
      </c>
    </row>
    <row r="93" spans="1:6" ht="15" customHeight="1" x14ac:dyDescent="0.25">
      <c r="A93" s="468" t="s">
        <v>82</v>
      </c>
      <c r="B93" s="112" t="s">
        <v>2525</v>
      </c>
      <c r="C93" s="122">
        <v>73.63</v>
      </c>
      <c r="D93" s="122">
        <v>3.68</v>
      </c>
      <c r="E93" s="122">
        <v>77.31</v>
      </c>
      <c r="F93" s="115">
        <v>109330</v>
      </c>
    </row>
    <row r="94" spans="1:6" ht="15" customHeight="1" x14ac:dyDescent="0.25">
      <c r="A94" s="468"/>
      <c r="C94" s="410">
        <f>SUM(C92:C93)</f>
        <v>128.63</v>
      </c>
      <c r="D94" s="410">
        <f>SUM(D92:D93)</f>
        <v>14.68</v>
      </c>
      <c r="E94" s="410">
        <f>SUM(E92:E93)</f>
        <v>143.31</v>
      </c>
    </row>
    <row r="95" spans="1:6" ht="15" customHeight="1" x14ac:dyDescent="0.3">
      <c r="A95" s="467"/>
      <c r="B95" s="128"/>
      <c r="C95" s="470"/>
      <c r="D95" s="470"/>
      <c r="E95" s="470"/>
    </row>
    <row r="96" spans="1:6" ht="15" customHeight="1" x14ac:dyDescent="0.3">
      <c r="A96" s="135" t="s">
        <v>1199</v>
      </c>
      <c r="B96" s="135"/>
      <c r="C96" s="412"/>
      <c r="D96" s="412"/>
      <c r="E96" s="412"/>
    </row>
    <row r="97" spans="1:8" ht="15" customHeight="1" x14ac:dyDescent="0.25">
      <c r="A97" s="112" t="s">
        <v>8</v>
      </c>
      <c r="B97" s="253" t="s">
        <v>1387</v>
      </c>
      <c r="C97" s="412">
        <v>25.97</v>
      </c>
      <c r="D97" s="412">
        <v>5.19</v>
      </c>
      <c r="E97" s="412">
        <v>31.16</v>
      </c>
      <c r="F97" s="126" t="s">
        <v>5</v>
      </c>
    </row>
    <row r="98" spans="1:8" ht="15" customHeight="1" x14ac:dyDescent="0.25">
      <c r="C98" s="410">
        <f>SUM(C97:C97)</f>
        <v>25.97</v>
      </c>
      <c r="D98" s="410">
        <f>SUM(D97:D97)</f>
        <v>5.19</v>
      </c>
      <c r="E98" s="410">
        <f>SUM(E97:E97)</f>
        <v>31.16</v>
      </c>
      <c r="H98" s="249"/>
    </row>
    <row r="99" spans="1:8" ht="15" customHeight="1" x14ac:dyDescent="0.25">
      <c r="C99" s="470"/>
      <c r="D99" s="470"/>
      <c r="E99" s="470"/>
      <c r="H99" s="249"/>
    </row>
    <row r="100" spans="1:8" ht="15" customHeight="1" x14ac:dyDescent="0.3">
      <c r="A100" s="467" t="s">
        <v>894</v>
      </c>
      <c r="C100" s="112"/>
      <c r="D100" s="112"/>
      <c r="E100" s="112"/>
      <c r="F100" s="112"/>
    </row>
    <row r="101" spans="1:8" ht="15" customHeight="1" x14ac:dyDescent="0.25">
      <c r="A101" s="137" t="s">
        <v>90</v>
      </c>
      <c r="B101" s="138" t="s">
        <v>428</v>
      </c>
      <c r="C101" s="122">
        <v>8887.9599999999991</v>
      </c>
      <c r="D101" s="450"/>
      <c r="E101" s="122">
        <v>8887.9599999999991</v>
      </c>
      <c r="F101" s="124" t="s">
        <v>92</v>
      </c>
    </row>
    <row r="102" spans="1:8" ht="15" customHeight="1" x14ac:dyDescent="0.25">
      <c r="A102" s="137" t="s">
        <v>93</v>
      </c>
      <c r="B102" s="138" t="s">
        <v>429</v>
      </c>
      <c r="C102" s="122">
        <v>2261.19</v>
      </c>
      <c r="D102" s="450"/>
      <c r="E102" s="122">
        <v>2261.19</v>
      </c>
      <c r="F102" s="124">
        <v>109339</v>
      </c>
    </row>
    <row r="103" spans="1:8" ht="15" customHeight="1" x14ac:dyDescent="0.25">
      <c r="A103" s="137" t="s">
        <v>95</v>
      </c>
      <c r="B103" s="138" t="s">
        <v>2551</v>
      </c>
      <c r="C103" s="122">
        <v>2510.16</v>
      </c>
      <c r="D103" s="450"/>
      <c r="E103" s="122">
        <v>2510.16</v>
      </c>
      <c r="F103" s="124">
        <v>109340</v>
      </c>
    </row>
    <row r="104" spans="1:8" ht="15" customHeight="1" x14ac:dyDescent="0.25">
      <c r="C104" s="410">
        <f>SUM(C101:C103)</f>
        <v>13659.31</v>
      </c>
      <c r="D104" s="410">
        <f>SUM(D101:D103)</f>
        <v>0</v>
      </c>
      <c r="E104" s="410">
        <f>SUM(E101:E103)</f>
        <v>13659.31</v>
      </c>
      <c r="F104" s="112"/>
    </row>
    <row r="105" spans="1:8" ht="15" customHeight="1" x14ac:dyDescent="0.25">
      <c r="C105" s="112"/>
      <c r="D105" s="112"/>
      <c r="E105" s="112"/>
      <c r="F105" s="112"/>
    </row>
    <row r="106" spans="1:8" ht="15" customHeight="1" x14ac:dyDescent="0.25">
      <c r="B106" s="141" t="s">
        <v>75</v>
      </c>
      <c r="C106" s="410">
        <f>SUM(+C98+C9+C66+C38+C20+C50+C74+C59+C81+C85+C89+C94+C104)</f>
        <v>30508.130000000005</v>
      </c>
      <c r="D106" s="410">
        <f>SUM(+D98+D9+D66+D38+D20+D50+D74+D59+D81+D85+D89+D94+D104)</f>
        <v>2486.94</v>
      </c>
      <c r="E106" s="410">
        <f>SUM(+E98+E9+E66+E38+E20+E50+E74+E59+E81+E85+E89+E94+E104)</f>
        <v>32995.07</v>
      </c>
    </row>
    <row r="107" spans="1:8" ht="15" customHeight="1" x14ac:dyDescent="0.25">
      <c r="B107" s="145"/>
      <c r="C107" s="470"/>
      <c r="D107" s="470"/>
      <c r="E107" s="470"/>
    </row>
    <row r="108" spans="1:8" ht="15" customHeight="1" x14ac:dyDescent="0.25">
      <c r="A108" s="468"/>
      <c r="C108" s="120"/>
    </row>
    <row r="109" spans="1:8" ht="15" customHeight="1" x14ac:dyDescent="0.25">
      <c r="A109" s="256" t="s">
        <v>2120</v>
      </c>
      <c r="B109" s="436"/>
      <c r="C109" s="120"/>
    </row>
    <row r="110" spans="1:8" ht="15" customHeight="1" x14ac:dyDescent="0.25"/>
    <row r="111" spans="1:8" ht="15" customHeight="1" x14ac:dyDescent="0.25"/>
    <row r="112" spans="1:8" ht="15" customHeight="1" x14ac:dyDescent="0.25"/>
    <row r="113" spans="1:8" ht="15" customHeight="1" x14ac:dyDescent="0.25"/>
    <row r="114" spans="1:8" ht="15" customHeight="1" x14ac:dyDescent="0.25">
      <c r="G114" s="137"/>
    </row>
    <row r="115" spans="1:8" ht="15" customHeight="1" x14ac:dyDescent="0.25">
      <c r="H115" s="137"/>
    </row>
    <row r="116" spans="1:8" ht="15" customHeight="1" x14ac:dyDescent="0.25">
      <c r="H116" s="137"/>
    </row>
    <row r="117" spans="1:8" s="137" customFormat="1" ht="15" customHeight="1" x14ac:dyDescent="0.25">
      <c r="A117" s="112"/>
      <c r="B117" s="112"/>
      <c r="C117" s="409"/>
      <c r="D117" s="409"/>
      <c r="E117" s="409"/>
      <c r="F117" s="115"/>
      <c r="G117" s="112"/>
      <c r="H117" s="112"/>
    </row>
    <row r="118" spans="1:8" s="137" customFormat="1" x14ac:dyDescent="0.25">
      <c r="A118" s="112"/>
      <c r="B118" s="112"/>
      <c r="C118" s="409"/>
      <c r="D118" s="409"/>
      <c r="E118" s="409"/>
      <c r="F118" s="115"/>
      <c r="G118" s="112"/>
      <c r="H118" s="112"/>
    </row>
    <row r="119" spans="1:8" s="137" customFormat="1" x14ac:dyDescent="0.25">
      <c r="A119" s="112"/>
      <c r="B119" s="112"/>
      <c r="C119" s="409"/>
      <c r="D119" s="409"/>
      <c r="E119" s="409"/>
      <c r="F119" s="115"/>
      <c r="G119" s="112"/>
      <c r="H119" s="112"/>
    </row>
  </sheetData>
  <mergeCells count="1">
    <mergeCell ref="A1:F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K56" sqref="K56"/>
    </sheetView>
  </sheetViews>
  <sheetFormatPr defaultColWidth="8.8984375" defaultRowHeight="13.85" x14ac:dyDescent="0.25"/>
  <cols>
    <col min="1" max="1" width="36" style="112" customWidth="1"/>
    <col min="2" max="2" width="38.8984375" style="112" customWidth="1"/>
    <col min="3" max="3" width="14" style="409" customWidth="1"/>
    <col min="4" max="4" width="12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36" style="112" customWidth="1"/>
    <col min="258" max="258" width="38.8984375" style="112" customWidth="1"/>
    <col min="259" max="259" width="14" style="112" customWidth="1"/>
    <col min="260" max="260" width="12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6" style="112" customWidth="1"/>
    <col min="514" max="514" width="38.8984375" style="112" customWidth="1"/>
    <col min="515" max="515" width="14" style="112" customWidth="1"/>
    <col min="516" max="516" width="12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6" style="112" customWidth="1"/>
    <col min="770" max="770" width="38.8984375" style="112" customWidth="1"/>
    <col min="771" max="771" width="14" style="112" customWidth="1"/>
    <col min="772" max="772" width="12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6" style="112" customWidth="1"/>
    <col min="1026" max="1026" width="38.8984375" style="112" customWidth="1"/>
    <col min="1027" max="1027" width="14" style="112" customWidth="1"/>
    <col min="1028" max="1028" width="12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6" style="112" customWidth="1"/>
    <col min="1282" max="1282" width="38.8984375" style="112" customWidth="1"/>
    <col min="1283" max="1283" width="14" style="112" customWidth="1"/>
    <col min="1284" max="1284" width="12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6" style="112" customWidth="1"/>
    <col min="1538" max="1538" width="38.8984375" style="112" customWidth="1"/>
    <col min="1539" max="1539" width="14" style="112" customWidth="1"/>
    <col min="1540" max="1540" width="12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6" style="112" customWidth="1"/>
    <col min="1794" max="1794" width="38.8984375" style="112" customWidth="1"/>
    <col min="1795" max="1795" width="14" style="112" customWidth="1"/>
    <col min="1796" max="1796" width="12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6" style="112" customWidth="1"/>
    <col min="2050" max="2050" width="38.8984375" style="112" customWidth="1"/>
    <col min="2051" max="2051" width="14" style="112" customWidth="1"/>
    <col min="2052" max="2052" width="12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6" style="112" customWidth="1"/>
    <col min="2306" max="2306" width="38.8984375" style="112" customWidth="1"/>
    <col min="2307" max="2307" width="14" style="112" customWidth="1"/>
    <col min="2308" max="2308" width="12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6" style="112" customWidth="1"/>
    <col min="2562" max="2562" width="38.8984375" style="112" customWidth="1"/>
    <col min="2563" max="2563" width="14" style="112" customWidth="1"/>
    <col min="2564" max="2564" width="12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6" style="112" customWidth="1"/>
    <col min="2818" max="2818" width="38.8984375" style="112" customWidth="1"/>
    <col min="2819" max="2819" width="14" style="112" customWidth="1"/>
    <col min="2820" max="2820" width="12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6" style="112" customWidth="1"/>
    <col min="3074" max="3074" width="38.8984375" style="112" customWidth="1"/>
    <col min="3075" max="3075" width="14" style="112" customWidth="1"/>
    <col min="3076" max="3076" width="12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6" style="112" customWidth="1"/>
    <col min="3330" max="3330" width="38.8984375" style="112" customWidth="1"/>
    <col min="3331" max="3331" width="14" style="112" customWidth="1"/>
    <col min="3332" max="3332" width="12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6" style="112" customWidth="1"/>
    <col min="3586" max="3586" width="38.8984375" style="112" customWidth="1"/>
    <col min="3587" max="3587" width="14" style="112" customWidth="1"/>
    <col min="3588" max="3588" width="12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6" style="112" customWidth="1"/>
    <col min="3842" max="3842" width="38.8984375" style="112" customWidth="1"/>
    <col min="3843" max="3843" width="14" style="112" customWidth="1"/>
    <col min="3844" max="3844" width="12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6" style="112" customWidth="1"/>
    <col min="4098" max="4098" width="38.8984375" style="112" customWidth="1"/>
    <col min="4099" max="4099" width="14" style="112" customWidth="1"/>
    <col min="4100" max="4100" width="12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6" style="112" customWidth="1"/>
    <col min="4354" max="4354" width="38.8984375" style="112" customWidth="1"/>
    <col min="4355" max="4355" width="14" style="112" customWidth="1"/>
    <col min="4356" max="4356" width="12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6" style="112" customWidth="1"/>
    <col min="4610" max="4610" width="38.8984375" style="112" customWidth="1"/>
    <col min="4611" max="4611" width="14" style="112" customWidth="1"/>
    <col min="4612" max="4612" width="12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6" style="112" customWidth="1"/>
    <col min="4866" max="4866" width="38.8984375" style="112" customWidth="1"/>
    <col min="4867" max="4867" width="14" style="112" customWidth="1"/>
    <col min="4868" max="4868" width="12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6" style="112" customWidth="1"/>
    <col min="5122" max="5122" width="38.8984375" style="112" customWidth="1"/>
    <col min="5123" max="5123" width="14" style="112" customWidth="1"/>
    <col min="5124" max="5124" width="12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6" style="112" customWidth="1"/>
    <col min="5378" max="5378" width="38.8984375" style="112" customWidth="1"/>
    <col min="5379" max="5379" width="14" style="112" customWidth="1"/>
    <col min="5380" max="5380" width="12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6" style="112" customWidth="1"/>
    <col min="5634" max="5634" width="38.8984375" style="112" customWidth="1"/>
    <col min="5635" max="5635" width="14" style="112" customWidth="1"/>
    <col min="5636" max="5636" width="12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6" style="112" customWidth="1"/>
    <col min="5890" max="5890" width="38.8984375" style="112" customWidth="1"/>
    <col min="5891" max="5891" width="14" style="112" customWidth="1"/>
    <col min="5892" max="5892" width="12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6" style="112" customWidth="1"/>
    <col min="6146" max="6146" width="38.8984375" style="112" customWidth="1"/>
    <col min="6147" max="6147" width="14" style="112" customWidth="1"/>
    <col min="6148" max="6148" width="12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6" style="112" customWidth="1"/>
    <col min="6402" max="6402" width="38.8984375" style="112" customWidth="1"/>
    <col min="6403" max="6403" width="14" style="112" customWidth="1"/>
    <col min="6404" max="6404" width="12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6" style="112" customWidth="1"/>
    <col min="6658" max="6658" width="38.8984375" style="112" customWidth="1"/>
    <col min="6659" max="6659" width="14" style="112" customWidth="1"/>
    <col min="6660" max="6660" width="12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6" style="112" customWidth="1"/>
    <col min="6914" max="6914" width="38.8984375" style="112" customWidth="1"/>
    <col min="6915" max="6915" width="14" style="112" customWidth="1"/>
    <col min="6916" max="6916" width="12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6" style="112" customWidth="1"/>
    <col min="7170" max="7170" width="38.8984375" style="112" customWidth="1"/>
    <col min="7171" max="7171" width="14" style="112" customWidth="1"/>
    <col min="7172" max="7172" width="12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6" style="112" customWidth="1"/>
    <col min="7426" max="7426" width="38.8984375" style="112" customWidth="1"/>
    <col min="7427" max="7427" width="14" style="112" customWidth="1"/>
    <col min="7428" max="7428" width="12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6" style="112" customWidth="1"/>
    <col min="7682" max="7682" width="38.8984375" style="112" customWidth="1"/>
    <col min="7683" max="7683" width="14" style="112" customWidth="1"/>
    <col min="7684" max="7684" width="12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6" style="112" customWidth="1"/>
    <col min="7938" max="7938" width="38.8984375" style="112" customWidth="1"/>
    <col min="7939" max="7939" width="14" style="112" customWidth="1"/>
    <col min="7940" max="7940" width="12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6" style="112" customWidth="1"/>
    <col min="8194" max="8194" width="38.8984375" style="112" customWidth="1"/>
    <col min="8195" max="8195" width="14" style="112" customWidth="1"/>
    <col min="8196" max="8196" width="12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6" style="112" customWidth="1"/>
    <col min="8450" max="8450" width="38.8984375" style="112" customWidth="1"/>
    <col min="8451" max="8451" width="14" style="112" customWidth="1"/>
    <col min="8452" max="8452" width="12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6" style="112" customWidth="1"/>
    <col min="8706" max="8706" width="38.8984375" style="112" customWidth="1"/>
    <col min="8707" max="8707" width="14" style="112" customWidth="1"/>
    <col min="8708" max="8708" width="12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6" style="112" customWidth="1"/>
    <col min="8962" max="8962" width="38.8984375" style="112" customWidth="1"/>
    <col min="8963" max="8963" width="14" style="112" customWidth="1"/>
    <col min="8964" max="8964" width="12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6" style="112" customWidth="1"/>
    <col min="9218" max="9218" width="38.8984375" style="112" customWidth="1"/>
    <col min="9219" max="9219" width="14" style="112" customWidth="1"/>
    <col min="9220" max="9220" width="12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6" style="112" customWidth="1"/>
    <col min="9474" max="9474" width="38.8984375" style="112" customWidth="1"/>
    <col min="9475" max="9475" width="14" style="112" customWidth="1"/>
    <col min="9476" max="9476" width="12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6" style="112" customWidth="1"/>
    <col min="9730" max="9730" width="38.8984375" style="112" customWidth="1"/>
    <col min="9731" max="9731" width="14" style="112" customWidth="1"/>
    <col min="9732" max="9732" width="12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6" style="112" customWidth="1"/>
    <col min="9986" max="9986" width="38.8984375" style="112" customWidth="1"/>
    <col min="9987" max="9987" width="14" style="112" customWidth="1"/>
    <col min="9988" max="9988" width="12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6" style="112" customWidth="1"/>
    <col min="10242" max="10242" width="38.8984375" style="112" customWidth="1"/>
    <col min="10243" max="10243" width="14" style="112" customWidth="1"/>
    <col min="10244" max="10244" width="12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6" style="112" customWidth="1"/>
    <col min="10498" max="10498" width="38.8984375" style="112" customWidth="1"/>
    <col min="10499" max="10499" width="14" style="112" customWidth="1"/>
    <col min="10500" max="10500" width="12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6" style="112" customWidth="1"/>
    <col min="10754" max="10754" width="38.8984375" style="112" customWidth="1"/>
    <col min="10755" max="10755" width="14" style="112" customWidth="1"/>
    <col min="10756" max="10756" width="12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6" style="112" customWidth="1"/>
    <col min="11010" max="11010" width="38.8984375" style="112" customWidth="1"/>
    <col min="11011" max="11011" width="14" style="112" customWidth="1"/>
    <col min="11012" max="11012" width="12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6" style="112" customWidth="1"/>
    <col min="11266" max="11266" width="38.8984375" style="112" customWidth="1"/>
    <col min="11267" max="11267" width="14" style="112" customWidth="1"/>
    <col min="11268" max="11268" width="12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6" style="112" customWidth="1"/>
    <col min="11522" max="11522" width="38.8984375" style="112" customWidth="1"/>
    <col min="11523" max="11523" width="14" style="112" customWidth="1"/>
    <col min="11524" max="11524" width="12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6" style="112" customWidth="1"/>
    <col min="11778" max="11778" width="38.8984375" style="112" customWidth="1"/>
    <col min="11779" max="11779" width="14" style="112" customWidth="1"/>
    <col min="11780" max="11780" width="12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6" style="112" customWidth="1"/>
    <col min="12034" max="12034" width="38.8984375" style="112" customWidth="1"/>
    <col min="12035" max="12035" width="14" style="112" customWidth="1"/>
    <col min="12036" max="12036" width="12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6" style="112" customWidth="1"/>
    <col min="12290" max="12290" width="38.8984375" style="112" customWidth="1"/>
    <col min="12291" max="12291" width="14" style="112" customWidth="1"/>
    <col min="12292" max="12292" width="12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6" style="112" customWidth="1"/>
    <col min="12546" max="12546" width="38.8984375" style="112" customWidth="1"/>
    <col min="12547" max="12547" width="14" style="112" customWidth="1"/>
    <col min="12548" max="12548" width="12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6" style="112" customWidth="1"/>
    <col min="12802" max="12802" width="38.8984375" style="112" customWidth="1"/>
    <col min="12803" max="12803" width="14" style="112" customWidth="1"/>
    <col min="12804" max="12804" width="12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6" style="112" customWidth="1"/>
    <col min="13058" max="13058" width="38.8984375" style="112" customWidth="1"/>
    <col min="13059" max="13059" width="14" style="112" customWidth="1"/>
    <col min="13060" max="13060" width="12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6" style="112" customWidth="1"/>
    <col min="13314" max="13314" width="38.8984375" style="112" customWidth="1"/>
    <col min="13315" max="13315" width="14" style="112" customWidth="1"/>
    <col min="13316" max="13316" width="12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6" style="112" customWidth="1"/>
    <col min="13570" max="13570" width="38.8984375" style="112" customWidth="1"/>
    <col min="13571" max="13571" width="14" style="112" customWidth="1"/>
    <col min="13572" max="13572" width="12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6" style="112" customWidth="1"/>
    <col min="13826" max="13826" width="38.8984375" style="112" customWidth="1"/>
    <col min="13827" max="13827" width="14" style="112" customWidth="1"/>
    <col min="13828" max="13828" width="12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6" style="112" customWidth="1"/>
    <col min="14082" max="14082" width="38.8984375" style="112" customWidth="1"/>
    <col min="14083" max="14083" width="14" style="112" customWidth="1"/>
    <col min="14084" max="14084" width="12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6" style="112" customWidth="1"/>
    <col min="14338" max="14338" width="38.8984375" style="112" customWidth="1"/>
    <col min="14339" max="14339" width="14" style="112" customWidth="1"/>
    <col min="14340" max="14340" width="12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6" style="112" customWidth="1"/>
    <col min="14594" max="14594" width="38.8984375" style="112" customWidth="1"/>
    <col min="14595" max="14595" width="14" style="112" customWidth="1"/>
    <col min="14596" max="14596" width="12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6" style="112" customWidth="1"/>
    <col min="14850" max="14850" width="38.8984375" style="112" customWidth="1"/>
    <col min="14851" max="14851" width="14" style="112" customWidth="1"/>
    <col min="14852" max="14852" width="12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6" style="112" customWidth="1"/>
    <col min="15106" max="15106" width="38.8984375" style="112" customWidth="1"/>
    <col min="15107" max="15107" width="14" style="112" customWidth="1"/>
    <col min="15108" max="15108" width="12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6" style="112" customWidth="1"/>
    <col min="15362" max="15362" width="38.8984375" style="112" customWidth="1"/>
    <col min="15363" max="15363" width="14" style="112" customWidth="1"/>
    <col min="15364" max="15364" width="12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6" style="112" customWidth="1"/>
    <col min="15618" max="15618" width="38.8984375" style="112" customWidth="1"/>
    <col min="15619" max="15619" width="14" style="112" customWidth="1"/>
    <col min="15620" max="15620" width="12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6" style="112" customWidth="1"/>
    <col min="15874" max="15874" width="38.8984375" style="112" customWidth="1"/>
    <col min="15875" max="15875" width="14" style="112" customWidth="1"/>
    <col min="15876" max="15876" width="12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6" style="112" customWidth="1"/>
    <col min="16130" max="16130" width="38.8984375" style="112" customWidth="1"/>
    <col min="16131" max="16131" width="14" style="112" customWidth="1"/>
    <col min="16132" max="16132" width="12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 t="s">
        <v>2552</v>
      </c>
    </row>
    <row r="3" spans="1:7" ht="15.7" customHeight="1" x14ac:dyDescent="0.25">
      <c r="B3" s="113"/>
    </row>
    <row r="4" spans="1:7" ht="15" customHeight="1" x14ac:dyDescent="0.25">
      <c r="A4" s="467" t="s">
        <v>2553</v>
      </c>
      <c r="C4" s="117" t="s">
        <v>201</v>
      </c>
      <c r="D4" s="117" t="s">
        <v>202</v>
      </c>
      <c r="E4" s="117" t="s">
        <v>203</v>
      </c>
      <c r="F4" s="466" t="s">
        <v>435</v>
      </c>
    </row>
    <row r="5" spans="1:7" ht="15" customHeight="1" x14ac:dyDescent="0.25">
      <c r="A5" s="468" t="s">
        <v>44</v>
      </c>
      <c r="B5" s="112" t="s">
        <v>2554</v>
      </c>
      <c r="C5" s="120">
        <v>20.64</v>
      </c>
      <c r="D5" s="120">
        <v>4.13</v>
      </c>
      <c r="E5" s="120">
        <v>24.77</v>
      </c>
      <c r="F5" s="115" t="s">
        <v>5</v>
      </c>
    </row>
    <row r="6" spans="1:7" ht="15" customHeight="1" x14ac:dyDescent="0.25">
      <c r="A6" s="468" t="s">
        <v>44</v>
      </c>
      <c r="B6" s="112" t="s">
        <v>2555</v>
      </c>
      <c r="C6" s="120">
        <v>46.09</v>
      </c>
      <c r="D6" s="120">
        <v>9.2200000000000006</v>
      </c>
      <c r="E6" s="120">
        <v>55.31</v>
      </c>
      <c r="F6" s="115" t="s">
        <v>5</v>
      </c>
    </row>
    <row r="7" spans="1:7" ht="15" customHeight="1" x14ac:dyDescent="0.25">
      <c r="A7" s="468" t="s">
        <v>8</v>
      </c>
      <c r="B7" s="112" t="s">
        <v>2011</v>
      </c>
      <c r="C7" s="120">
        <v>18</v>
      </c>
      <c r="D7" s="120">
        <v>3.6</v>
      </c>
      <c r="E7" s="120">
        <v>21.6</v>
      </c>
      <c r="F7" s="115" t="s">
        <v>5</v>
      </c>
    </row>
    <row r="8" spans="1:7" ht="15" customHeight="1" x14ac:dyDescent="0.25">
      <c r="C8" s="410">
        <f>SUM(C5:C7)</f>
        <v>84.73</v>
      </c>
      <c r="D8" s="410">
        <f>SUM(D5:D7)</f>
        <v>16.950000000000003</v>
      </c>
      <c r="E8" s="410">
        <f>SUM(E5:E7)</f>
        <v>101.68</v>
      </c>
      <c r="G8" s="112" t="s">
        <v>10</v>
      </c>
    </row>
    <row r="9" spans="1:7" ht="15" customHeight="1" x14ac:dyDescent="0.25">
      <c r="C9" s="470"/>
      <c r="D9" s="470"/>
      <c r="E9" s="470"/>
    </row>
    <row r="10" spans="1:7" ht="15" customHeight="1" x14ac:dyDescent="0.25">
      <c r="A10" s="467" t="s">
        <v>2556</v>
      </c>
      <c r="C10" s="412"/>
      <c r="D10" s="412"/>
      <c r="E10" s="412"/>
    </row>
    <row r="11" spans="1:7" ht="15" customHeight="1" x14ac:dyDescent="0.25">
      <c r="A11" s="468" t="s">
        <v>80</v>
      </c>
      <c r="B11" s="112" t="s">
        <v>81</v>
      </c>
      <c r="C11" s="120">
        <v>132</v>
      </c>
      <c r="D11" s="120"/>
      <c r="E11" s="120">
        <v>132</v>
      </c>
      <c r="F11" s="115" t="s">
        <v>52</v>
      </c>
    </row>
    <row r="12" spans="1:7" ht="15" customHeight="1" x14ac:dyDescent="0.25">
      <c r="A12" s="112" t="s">
        <v>2557</v>
      </c>
      <c r="B12" s="112" t="s">
        <v>131</v>
      </c>
      <c r="C12" s="122">
        <v>73.73</v>
      </c>
      <c r="D12" s="122">
        <v>14.74</v>
      </c>
      <c r="E12" s="122">
        <v>88.47</v>
      </c>
      <c r="F12" s="112">
        <v>109345</v>
      </c>
    </row>
    <row r="13" spans="1:7" ht="15" customHeight="1" x14ac:dyDescent="0.25">
      <c r="A13" s="112" t="s">
        <v>14</v>
      </c>
      <c r="B13" s="112" t="s">
        <v>106</v>
      </c>
      <c r="C13" s="122">
        <v>104.43</v>
      </c>
      <c r="D13" s="122">
        <v>20.89</v>
      </c>
      <c r="E13" s="122">
        <v>125.32</v>
      </c>
      <c r="F13" s="112">
        <v>109348</v>
      </c>
    </row>
    <row r="14" spans="1:7" ht="15" customHeight="1" x14ac:dyDescent="0.25">
      <c r="C14" s="410">
        <f>SUM(C11:C13)</f>
        <v>310.16000000000003</v>
      </c>
      <c r="D14" s="410">
        <f>SUM(D11:D13)</f>
        <v>35.630000000000003</v>
      </c>
      <c r="E14" s="410">
        <f>SUM(E11:E13)</f>
        <v>345.78999999999996</v>
      </c>
    </row>
    <row r="15" spans="1:7" ht="15" customHeight="1" x14ac:dyDescent="0.25">
      <c r="C15" s="470"/>
      <c r="D15" s="470"/>
      <c r="E15" s="470"/>
    </row>
    <row r="16" spans="1:7" ht="15" customHeight="1" x14ac:dyDescent="0.25">
      <c r="A16" s="467" t="s">
        <v>2558</v>
      </c>
      <c r="C16" s="412"/>
      <c r="D16" s="412"/>
      <c r="E16" s="412"/>
    </row>
    <row r="17" spans="1:15" ht="15" customHeight="1" x14ac:dyDescent="0.25">
      <c r="A17" s="468" t="s">
        <v>44</v>
      </c>
      <c r="B17" s="112" t="s">
        <v>2554</v>
      </c>
      <c r="C17" s="412">
        <v>19.09</v>
      </c>
      <c r="D17" s="412">
        <v>3.82</v>
      </c>
      <c r="E17" s="412">
        <v>22.91</v>
      </c>
      <c r="F17" s="115" t="s">
        <v>5</v>
      </c>
    </row>
    <row r="18" spans="1:15" ht="15" customHeight="1" x14ac:dyDescent="0.25">
      <c r="A18" s="468" t="s">
        <v>14</v>
      </c>
      <c r="B18" s="112" t="s">
        <v>2559</v>
      </c>
      <c r="C18" s="120">
        <v>921.04</v>
      </c>
      <c r="D18" s="120">
        <v>184.21</v>
      </c>
      <c r="E18" s="120">
        <v>1105.25</v>
      </c>
      <c r="F18" s="115">
        <v>109348</v>
      </c>
    </row>
    <row r="19" spans="1:15" ht="15" customHeight="1" x14ac:dyDescent="0.25">
      <c r="A19" s="246" t="s">
        <v>406</v>
      </c>
      <c r="B19" s="112" t="s">
        <v>2560</v>
      </c>
      <c r="C19" s="120">
        <v>162.66</v>
      </c>
      <c r="D19" s="120">
        <v>32.54</v>
      </c>
      <c r="E19" s="120">
        <v>195.2</v>
      </c>
      <c r="F19" s="115">
        <v>109350</v>
      </c>
    </row>
    <row r="20" spans="1:15" s="127" customFormat="1" ht="15" customHeight="1" x14ac:dyDescent="0.3">
      <c r="A20" s="477"/>
      <c r="B20" s="128"/>
      <c r="C20" s="410">
        <f>SUM(C17:C19)</f>
        <v>1102.79</v>
      </c>
      <c r="D20" s="410">
        <f>SUM(D17:D19)</f>
        <v>220.57</v>
      </c>
      <c r="E20" s="410">
        <f>SUM(E17:E19)</f>
        <v>1323.3600000000001</v>
      </c>
      <c r="F20" s="126"/>
    </row>
    <row r="21" spans="1:15" s="127" customFormat="1" ht="15" customHeight="1" x14ac:dyDescent="0.3">
      <c r="B21" s="128"/>
      <c r="C21" s="470"/>
      <c r="D21" s="470"/>
      <c r="E21" s="470"/>
      <c r="F21" s="126"/>
    </row>
    <row r="22" spans="1:15" ht="15" customHeight="1" x14ac:dyDescent="0.25">
      <c r="A22" s="467" t="s">
        <v>2561</v>
      </c>
      <c r="C22" s="412"/>
      <c r="D22" s="412"/>
      <c r="E22" s="412"/>
    </row>
    <row r="23" spans="1:15" ht="15" customHeight="1" x14ac:dyDescent="0.25">
      <c r="A23" s="478" t="s">
        <v>253</v>
      </c>
      <c r="B23" s="478" t="s">
        <v>2562</v>
      </c>
      <c r="C23" s="417">
        <v>35</v>
      </c>
      <c r="D23" s="417">
        <v>7</v>
      </c>
      <c r="E23" s="417">
        <v>42</v>
      </c>
      <c r="F23" s="115">
        <v>109342</v>
      </c>
    </row>
    <row r="24" spans="1:15" ht="15" customHeight="1" x14ac:dyDescent="0.25">
      <c r="A24" s="468" t="s">
        <v>44</v>
      </c>
      <c r="B24" s="112" t="s">
        <v>2554</v>
      </c>
      <c r="C24" s="412">
        <v>19.09</v>
      </c>
      <c r="D24" s="412">
        <v>3.82</v>
      </c>
      <c r="E24" s="412">
        <v>22.91</v>
      </c>
      <c r="F24" s="115" t="s">
        <v>5</v>
      </c>
    </row>
    <row r="25" spans="1:15" ht="15" customHeight="1" x14ac:dyDescent="0.25">
      <c r="A25" s="246" t="s">
        <v>406</v>
      </c>
      <c r="B25" s="112" t="s">
        <v>2563</v>
      </c>
      <c r="C25" s="471">
        <v>222.93</v>
      </c>
      <c r="D25" s="471">
        <v>44.59</v>
      </c>
      <c r="E25" s="471">
        <v>267.52</v>
      </c>
      <c r="F25" s="133">
        <v>109350</v>
      </c>
      <c r="J25" s="468"/>
      <c r="K25" s="468"/>
      <c r="L25" s="120"/>
      <c r="M25" s="120"/>
      <c r="N25" s="120"/>
      <c r="O25" s="133"/>
    </row>
    <row r="26" spans="1:15" ht="15" customHeight="1" x14ac:dyDescent="0.25">
      <c r="A26" s="256" t="s">
        <v>686</v>
      </c>
      <c r="B26" s="112" t="s">
        <v>2564</v>
      </c>
      <c r="C26" s="471">
        <v>494</v>
      </c>
      <c r="D26" s="471">
        <v>98.8</v>
      </c>
      <c r="E26" s="471">
        <v>592.79999999999995</v>
      </c>
      <c r="F26" s="133">
        <v>109349</v>
      </c>
      <c r="J26" s="468"/>
      <c r="L26" s="471"/>
      <c r="M26" s="471"/>
      <c r="N26" s="471"/>
      <c r="O26" s="133"/>
    </row>
    <row r="27" spans="1:15" ht="15" customHeight="1" x14ac:dyDescent="0.25">
      <c r="A27" s="129"/>
      <c r="B27" s="127"/>
      <c r="C27" s="410">
        <f>SUM(C23:C26)</f>
        <v>771.02</v>
      </c>
      <c r="D27" s="410">
        <f>SUM(D23:D26)</f>
        <v>154.21</v>
      </c>
      <c r="E27" s="410">
        <f>SUM(E23:E26)</f>
        <v>925.2299999999999</v>
      </c>
      <c r="J27" s="468"/>
      <c r="L27" s="417"/>
      <c r="M27" s="417"/>
      <c r="N27" s="417"/>
      <c r="O27" s="133"/>
    </row>
    <row r="28" spans="1:15" ht="15" customHeight="1" x14ac:dyDescent="0.25">
      <c r="A28" s="129"/>
      <c r="B28" s="127"/>
      <c r="C28" s="470"/>
      <c r="D28" s="470"/>
      <c r="E28" s="470"/>
      <c r="J28" s="468"/>
      <c r="L28" s="471"/>
      <c r="M28" s="471"/>
      <c r="N28" s="471"/>
      <c r="O28" s="133"/>
    </row>
    <row r="29" spans="1:15" ht="15" customHeight="1" x14ac:dyDescent="0.25">
      <c r="A29" s="467" t="s">
        <v>2565</v>
      </c>
      <c r="C29" s="470"/>
      <c r="D29" s="470"/>
      <c r="E29" s="470"/>
      <c r="J29" s="468"/>
      <c r="L29" s="471"/>
      <c r="M29" s="471"/>
      <c r="N29" s="471"/>
      <c r="O29" s="133"/>
    </row>
    <row r="30" spans="1:15" ht="15" customHeight="1" x14ac:dyDescent="0.25">
      <c r="A30" s="468" t="s">
        <v>2566</v>
      </c>
      <c r="B30" s="112" t="s">
        <v>2567</v>
      </c>
      <c r="C30" s="470">
        <v>550</v>
      </c>
      <c r="D30" s="470"/>
      <c r="E30" s="470">
        <v>550</v>
      </c>
      <c r="F30" s="115" t="s">
        <v>2568</v>
      </c>
      <c r="J30" s="468"/>
      <c r="L30" s="471"/>
      <c r="M30" s="471"/>
      <c r="N30" s="471"/>
      <c r="O30" s="133"/>
    </row>
    <row r="31" spans="1:15" ht="15" customHeight="1" x14ac:dyDescent="0.25">
      <c r="A31" s="256" t="s">
        <v>2569</v>
      </c>
      <c r="B31" s="112" t="s">
        <v>2570</v>
      </c>
      <c r="C31" s="470">
        <v>350</v>
      </c>
      <c r="D31" s="470">
        <v>70</v>
      </c>
      <c r="E31" s="470">
        <v>420</v>
      </c>
      <c r="F31" s="115" t="s">
        <v>2571</v>
      </c>
      <c r="J31" s="256"/>
      <c r="L31" s="471"/>
      <c r="M31" s="471"/>
      <c r="N31" s="471"/>
      <c r="O31" s="133"/>
    </row>
    <row r="32" spans="1:15" ht="15" customHeight="1" x14ac:dyDescent="0.25">
      <c r="A32" s="468" t="s">
        <v>289</v>
      </c>
      <c r="B32" s="112" t="s">
        <v>2572</v>
      </c>
      <c r="C32" s="470">
        <v>99.17</v>
      </c>
      <c r="D32" s="470">
        <v>19.829999999999998</v>
      </c>
      <c r="E32" s="470">
        <v>119</v>
      </c>
      <c r="F32" s="115" t="s">
        <v>52</v>
      </c>
    </row>
    <row r="33" spans="1:16" ht="15" customHeight="1" x14ac:dyDescent="0.25">
      <c r="A33" s="256"/>
      <c r="C33" s="410">
        <f>SUM(C30:C32)</f>
        <v>999.17</v>
      </c>
      <c r="D33" s="410">
        <f>SUM(D30:D32)</f>
        <v>89.83</v>
      </c>
      <c r="E33" s="410">
        <f>SUM(E30:E32)</f>
        <v>1089</v>
      </c>
    </row>
    <row r="34" spans="1:16" ht="15" customHeight="1" x14ac:dyDescent="0.25"/>
    <row r="35" spans="1:16" ht="15" customHeight="1" x14ac:dyDescent="0.25">
      <c r="A35" s="467" t="s">
        <v>2573</v>
      </c>
      <c r="B35" s="468"/>
      <c r="C35" s="412"/>
      <c r="D35" s="412"/>
      <c r="E35" s="412"/>
      <c r="K35" s="468"/>
      <c r="L35" s="468"/>
      <c r="M35" s="412"/>
      <c r="N35" s="412"/>
      <c r="O35" s="412"/>
      <c r="P35" s="115"/>
    </row>
    <row r="36" spans="1:16" ht="15" customHeight="1" x14ac:dyDescent="0.25">
      <c r="A36" s="468" t="s">
        <v>44</v>
      </c>
      <c r="B36" s="468" t="s">
        <v>2554</v>
      </c>
      <c r="C36" s="120">
        <v>20.64</v>
      </c>
      <c r="D36" s="120">
        <v>4.13</v>
      </c>
      <c r="E36" s="120">
        <v>24.77</v>
      </c>
      <c r="F36" s="115" t="s">
        <v>5</v>
      </c>
      <c r="K36" s="468"/>
      <c r="L36" s="468"/>
      <c r="M36" s="412"/>
      <c r="N36" s="412"/>
      <c r="O36" s="412"/>
      <c r="P36" s="115"/>
    </row>
    <row r="37" spans="1:16" ht="15" customHeight="1" x14ac:dyDescent="0.25">
      <c r="A37" s="468" t="s">
        <v>44</v>
      </c>
      <c r="B37" s="468" t="s">
        <v>2555</v>
      </c>
      <c r="C37" s="412">
        <v>46.1</v>
      </c>
      <c r="D37" s="412">
        <v>9.2200000000000006</v>
      </c>
      <c r="E37" s="412">
        <v>55.32</v>
      </c>
      <c r="F37" s="115" t="s">
        <v>5</v>
      </c>
      <c r="K37" s="468"/>
      <c r="L37" s="468"/>
      <c r="M37" s="412"/>
      <c r="N37" s="412"/>
      <c r="O37" s="412"/>
      <c r="P37" s="115"/>
    </row>
    <row r="38" spans="1:16" ht="15" customHeight="1" x14ac:dyDescent="0.25">
      <c r="A38" s="468" t="s">
        <v>14</v>
      </c>
      <c r="B38" s="468" t="s">
        <v>1783</v>
      </c>
      <c r="C38" s="412">
        <v>44.49</v>
      </c>
      <c r="D38" s="412">
        <v>8.9</v>
      </c>
      <c r="E38" s="412">
        <v>53.39</v>
      </c>
      <c r="F38" s="115" t="s">
        <v>2574</v>
      </c>
      <c r="K38" s="468"/>
      <c r="L38" s="468"/>
      <c r="M38" s="412"/>
      <c r="N38" s="412"/>
      <c r="O38" s="412"/>
      <c r="P38" s="115"/>
    </row>
    <row r="39" spans="1:16" ht="15" customHeight="1" x14ac:dyDescent="0.25">
      <c r="C39" s="410">
        <f>SUM(C36:C38)</f>
        <v>111.23000000000002</v>
      </c>
      <c r="D39" s="410">
        <f>SUM(D36:D38)</f>
        <v>22.25</v>
      </c>
      <c r="E39" s="410">
        <f>SUM(E36:E38)</f>
        <v>133.48000000000002</v>
      </c>
    </row>
    <row r="40" spans="1:16" ht="15" customHeight="1" x14ac:dyDescent="0.25">
      <c r="C40" s="470"/>
      <c r="D40" s="470"/>
      <c r="E40" s="470"/>
    </row>
    <row r="41" spans="1:16" ht="15" customHeight="1" x14ac:dyDescent="0.25">
      <c r="A41" s="467" t="s">
        <v>2575</v>
      </c>
      <c r="C41" s="412"/>
      <c r="D41" s="412"/>
      <c r="E41" s="412"/>
    </row>
    <row r="42" spans="1:16" ht="15" customHeight="1" x14ac:dyDescent="0.25">
      <c r="A42" s="468" t="s">
        <v>2576</v>
      </c>
      <c r="B42" s="112" t="s">
        <v>1849</v>
      </c>
      <c r="C42" s="412">
        <v>137.47999999999999</v>
      </c>
      <c r="D42" s="412">
        <v>27.49</v>
      </c>
      <c r="E42" s="412">
        <v>164.97</v>
      </c>
      <c r="F42" s="115" t="s">
        <v>52</v>
      </c>
    </row>
    <row r="43" spans="1:16" ht="15" customHeight="1" x14ac:dyDescent="0.25">
      <c r="A43" s="468" t="s">
        <v>8</v>
      </c>
      <c r="B43" s="112" t="s">
        <v>2577</v>
      </c>
      <c r="C43" s="412">
        <v>30.49</v>
      </c>
      <c r="D43" s="412">
        <v>6.1</v>
      </c>
      <c r="E43" s="412">
        <v>36.590000000000003</v>
      </c>
      <c r="F43" s="115" t="s">
        <v>5</v>
      </c>
    </row>
    <row r="44" spans="1:16" ht="15" customHeight="1" x14ac:dyDescent="0.25">
      <c r="A44" s="246" t="s">
        <v>1845</v>
      </c>
      <c r="B44" s="112" t="s">
        <v>2554</v>
      </c>
      <c r="C44" s="412">
        <v>476.22</v>
      </c>
      <c r="D44" s="412">
        <v>95.24</v>
      </c>
      <c r="E44" s="412">
        <v>571.46</v>
      </c>
      <c r="F44" s="115" t="s">
        <v>5</v>
      </c>
    </row>
    <row r="45" spans="1:16" ht="15" customHeight="1" x14ac:dyDescent="0.25">
      <c r="A45" s="129"/>
      <c r="B45" s="127"/>
      <c r="C45" s="410">
        <f>SUM(C42:C44)</f>
        <v>644.19000000000005</v>
      </c>
      <c r="D45" s="410">
        <f>SUM(D42:D44)</f>
        <v>128.82999999999998</v>
      </c>
      <c r="E45" s="410">
        <f>SUM(E42:E44)</f>
        <v>773.02</v>
      </c>
    </row>
    <row r="46" spans="1:16" ht="15" customHeight="1" x14ac:dyDescent="0.25">
      <c r="A46" s="129"/>
      <c r="B46" s="127"/>
      <c r="C46" s="470"/>
      <c r="D46" s="470"/>
      <c r="E46" s="470"/>
    </row>
    <row r="47" spans="1:16" ht="15" customHeight="1" x14ac:dyDescent="0.3">
      <c r="A47" s="134" t="s">
        <v>2578</v>
      </c>
      <c r="B47" s="127"/>
      <c r="C47" s="470"/>
      <c r="D47" s="470"/>
      <c r="E47" s="470"/>
    </row>
    <row r="48" spans="1:16" ht="15" customHeight="1" x14ac:dyDescent="0.25">
      <c r="A48" s="129" t="s">
        <v>891</v>
      </c>
      <c r="B48" s="127" t="s">
        <v>2579</v>
      </c>
      <c r="C48" s="470">
        <v>313.33</v>
      </c>
      <c r="D48" s="470">
        <v>62.67</v>
      </c>
      <c r="E48" s="470">
        <v>376</v>
      </c>
      <c r="F48" s="115" t="s">
        <v>2580</v>
      </c>
    </row>
    <row r="49" spans="1:8" ht="15" customHeight="1" x14ac:dyDescent="0.25">
      <c r="A49" s="129" t="s">
        <v>891</v>
      </c>
      <c r="B49" s="127" t="s">
        <v>2581</v>
      </c>
      <c r="C49" s="470">
        <v>1460</v>
      </c>
      <c r="D49" s="470">
        <v>292</v>
      </c>
      <c r="E49" s="470">
        <v>1752</v>
      </c>
      <c r="F49" s="115" t="s">
        <v>2580</v>
      </c>
    </row>
    <row r="50" spans="1:8" ht="15" customHeight="1" x14ac:dyDescent="0.25">
      <c r="A50" s="129"/>
      <c r="B50" s="127"/>
      <c r="C50" s="410">
        <f>SUM(C48:C49)</f>
        <v>1773.33</v>
      </c>
      <c r="D50" s="410">
        <f>SUM(D48:D49)</f>
        <v>354.67</v>
      </c>
      <c r="E50" s="410">
        <f>SUM(E48:E49)</f>
        <v>2128</v>
      </c>
    </row>
    <row r="51" spans="1:8" ht="15" customHeight="1" x14ac:dyDescent="0.25">
      <c r="A51" s="129"/>
      <c r="B51" s="127"/>
      <c r="C51" s="470"/>
      <c r="D51" s="470"/>
      <c r="E51" s="470"/>
    </row>
    <row r="52" spans="1:8" ht="15" customHeight="1" x14ac:dyDescent="0.35">
      <c r="A52" s="469" t="s">
        <v>2582</v>
      </c>
      <c r="B52" s="284"/>
      <c r="C52" s="395"/>
      <c r="D52" s="395"/>
      <c r="E52" s="395"/>
      <c r="F52" s="266"/>
    </row>
    <row r="53" spans="1:8" ht="15" customHeight="1" x14ac:dyDescent="0.25">
      <c r="A53" s="112" t="s">
        <v>2583</v>
      </c>
      <c r="B53" s="468" t="s">
        <v>2584</v>
      </c>
      <c r="C53" s="412">
        <v>8460.0499999999993</v>
      </c>
      <c r="D53" s="412">
        <v>1692.01</v>
      </c>
      <c r="E53" s="412">
        <v>10152.06</v>
      </c>
      <c r="F53" s="115" t="s">
        <v>2585</v>
      </c>
    </row>
    <row r="54" spans="1:8" ht="15" customHeight="1" x14ac:dyDescent="0.35">
      <c r="A54" s="469"/>
      <c r="B54" s="284"/>
      <c r="C54" s="410">
        <f>SUM(C53:C53)</f>
        <v>8460.0499999999993</v>
      </c>
      <c r="D54" s="410">
        <f>SUM(D53:D53)</f>
        <v>1692.01</v>
      </c>
      <c r="E54" s="410">
        <f>SUM(E53:E53)</f>
        <v>10152.06</v>
      </c>
      <c r="F54" s="266"/>
    </row>
    <row r="55" spans="1:8" ht="15" customHeight="1" x14ac:dyDescent="0.35">
      <c r="A55" s="469"/>
      <c r="B55" s="284"/>
      <c r="C55" s="470"/>
      <c r="D55" s="470"/>
      <c r="E55" s="470"/>
      <c r="F55" s="266"/>
    </row>
    <row r="56" spans="1:8" ht="15" customHeight="1" x14ac:dyDescent="0.25">
      <c r="A56" s="135" t="s">
        <v>2586</v>
      </c>
      <c r="B56" s="135"/>
      <c r="C56" s="412"/>
      <c r="D56" s="412"/>
      <c r="E56" s="412"/>
    </row>
    <row r="57" spans="1:8" ht="15" customHeight="1" x14ac:dyDescent="0.25">
      <c r="A57" s="112" t="s">
        <v>8</v>
      </c>
      <c r="B57" s="253" t="s">
        <v>2587</v>
      </c>
      <c r="C57" s="412">
        <v>25.97</v>
      </c>
      <c r="D57" s="412">
        <v>5.19</v>
      </c>
      <c r="E57" s="412">
        <v>31.16</v>
      </c>
      <c r="F57" s="126" t="s">
        <v>5</v>
      </c>
    </row>
    <row r="58" spans="1:8" ht="15" customHeight="1" x14ac:dyDescent="0.25">
      <c r="C58" s="410">
        <f>SUM(C57:C57)</f>
        <v>25.97</v>
      </c>
      <c r="D58" s="410">
        <f>SUM(D57:D57)</f>
        <v>5.19</v>
      </c>
      <c r="E58" s="410">
        <f>SUM(E57:E57)</f>
        <v>31.16</v>
      </c>
      <c r="H58" s="249"/>
    </row>
    <row r="59" spans="1:8" ht="15" customHeight="1" x14ac:dyDescent="0.25">
      <c r="C59" s="470"/>
      <c r="D59" s="470"/>
      <c r="E59" s="470"/>
      <c r="H59" s="249"/>
    </row>
    <row r="60" spans="1:8" ht="15" customHeight="1" x14ac:dyDescent="0.25">
      <c r="B60" s="141" t="s">
        <v>75</v>
      </c>
      <c r="C60" s="410">
        <f>SUM(+C58+C8+C39+C20+C14+C27+C45+C33+C50+C54)</f>
        <v>14282.64</v>
      </c>
      <c r="D60" s="410">
        <f>SUM(+D58+D8+D39+D20+D14+D27+D45+D33+D50+D54)</f>
        <v>2720.14</v>
      </c>
      <c r="E60" s="410">
        <f>SUM(+E58+E8+E39+E20+E14+E27+E45+E33+E50+E54)</f>
        <v>17002.78</v>
      </c>
    </row>
    <row r="61" spans="1:8" ht="15" customHeight="1" x14ac:dyDescent="0.25">
      <c r="B61" s="145"/>
      <c r="C61" s="470"/>
      <c r="D61" s="470"/>
      <c r="E61" s="470"/>
    </row>
    <row r="62" spans="1:8" ht="15" customHeight="1" x14ac:dyDescent="0.25">
      <c r="A62" s="256" t="s">
        <v>2120</v>
      </c>
      <c r="B62" s="436"/>
      <c r="C62" s="120"/>
    </row>
    <row r="63" spans="1:8" ht="15" customHeight="1" x14ac:dyDescent="0.25">
      <c r="A63" s="256"/>
      <c r="B63" s="436"/>
      <c r="C63" s="120"/>
    </row>
    <row r="64" spans="1:8" ht="15" customHeight="1" x14ac:dyDescent="0.25"/>
    <row r="65" spans="1:8" ht="15" customHeight="1" x14ac:dyDescent="0.25"/>
    <row r="66" spans="1:8" ht="15" customHeight="1" x14ac:dyDescent="0.25">
      <c r="G66" s="137"/>
    </row>
    <row r="67" spans="1:8" ht="15" customHeight="1" x14ac:dyDescent="0.25">
      <c r="H67" s="137"/>
    </row>
    <row r="68" spans="1:8" ht="15" customHeight="1" x14ac:dyDescent="0.25">
      <c r="H68" s="137"/>
    </row>
    <row r="69" spans="1:8" s="137" customFormat="1" ht="15" customHeight="1" x14ac:dyDescent="0.25">
      <c r="A69" s="112"/>
      <c r="B69" s="112"/>
      <c r="C69" s="409"/>
      <c r="D69" s="409"/>
      <c r="E69" s="409"/>
      <c r="F69" s="115"/>
      <c r="G69" s="112"/>
      <c r="H69" s="112"/>
    </row>
    <row r="70" spans="1:8" s="137" customFormat="1" x14ac:dyDescent="0.25">
      <c r="A70" s="112"/>
      <c r="B70" s="112"/>
      <c r="C70" s="409"/>
      <c r="D70" s="409"/>
      <c r="E70" s="409"/>
      <c r="F70" s="115"/>
      <c r="G70" s="112"/>
      <c r="H70" s="112"/>
    </row>
    <row r="71" spans="1:8" s="137" customFormat="1" x14ac:dyDescent="0.25">
      <c r="A71" s="112"/>
      <c r="B71" s="112"/>
      <c r="C71" s="409"/>
      <c r="D71" s="409"/>
      <c r="E71" s="409"/>
      <c r="F71" s="115"/>
      <c r="G71" s="112"/>
      <c r="H71" s="112"/>
    </row>
  </sheetData>
  <mergeCells count="1">
    <mergeCell ref="A1:F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G76" sqref="G76"/>
    </sheetView>
  </sheetViews>
  <sheetFormatPr defaultColWidth="8.8984375" defaultRowHeight="13.85" x14ac:dyDescent="0.25"/>
  <cols>
    <col min="1" max="1" width="38.69921875" style="112" customWidth="1"/>
    <col min="2" max="2" width="40.69921875" style="112" customWidth="1"/>
    <col min="3" max="3" width="14" style="409" customWidth="1"/>
    <col min="4" max="4" width="10.69921875" style="409" customWidth="1"/>
    <col min="5" max="5" width="13.8984375" style="409" customWidth="1"/>
    <col min="6" max="6" width="9" style="115" customWidth="1"/>
    <col min="7" max="7" width="6.69921875" style="112" customWidth="1"/>
    <col min="8" max="255" width="8.8984375" style="112"/>
    <col min="256" max="256" width="4.3984375" style="112" customWidth="1"/>
    <col min="257" max="257" width="38.69921875" style="112" customWidth="1"/>
    <col min="258" max="258" width="40.69921875" style="112" customWidth="1"/>
    <col min="259" max="259" width="14" style="112" customWidth="1"/>
    <col min="260" max="260" width="10.69921875" style="112" customWidth="1"/>
    <col min="261" max="261" width="13.8984375" style="112" customWidth="1"/>
    <col min="262" max="262" width="9" style="112" customWidth="1"/>
    <col min="263" max="263" width="6.69921875" style="112" customWidth="1"/>
    <col min="264" max="511" width="8.8984375" style="112"/>
    <col min="512" max="512" width="4.3984375" style="112" customWidth="1"/>
    <col min="513" max="513" width="38.69921875" style="112" customWidth="1"/>
    <col min="514" max="514" width="40.69921875" style="112" customWidth="1"/>
    <col min="515" max="515" width="14" style="112" customWidth="1"/>
    <col min="516" max="516" width="10.69921875" style="112" customWidth="1"/>
    <col min="517" max="517" width="13.8984375" style="112" customWidth="1"/>
    <col min="518" max="518" width="9" style="112" customWidth="1"/>
    <col min="519" max="519" width="6.69921875" style="112" customWidth="1"/>
    <col min="520" max="767" width="8.8984375" style="112"/>
    <col min="768" max="768" width="4.3984375" style="112" customWidth="1"/>
    <col min="769" max="769" width="38.69921875" style="112" customWidth="1"/>
    <col min="770" max="770" width="40.69921875" style="112" customWidth="1"/>
    <col min="771" max="771" width="14" style="112" customWidth="1"/>
    <col min="772" max="772" width="10.69921875" style="112" customWidth="1"/>
    <col min="773" max="773" width="13.8984375" style="112" customWidth="1"/>
    <col min="774" max="774" width="9" style="112" customWidth="1"/>
    <col min="775" max="775" width="6.69921875" style="112" customWidth="1"/>
    <col min="776" max="1023" width="8.8984375" style="112"/>
    <col min="1024" max="1024" width="4.3984375" style="112" customWidth="1"/>
    <col min="1025" max="1025" width="38.69921875" style="112" customWidth="1"/>
    <col min="1026" max="1026" width="40.69921875" style="112" customWidth="1"/>
    <col min="1027" max="1027" width="14" style="112" customWidth="1"/>
    <col min="1028" max="1028" width="10.69921875" style="112" customWidth="1"/>
    <col min="1029" max="1029" width="13.8984375" style="112" customWidth="1"/>
    <col min="1030" max="1030" width="9" style="112" customWidth="1"/>
    <col min="1031" max="1031" width="6.69921875" style="112" customWidth="1"/>
    <col min="1032" max="1279" width="8.8984375" style="112"/>
    <col min="1280" max="1280" width="4.3984375" style="112" customWidth="1"/>
    <col min="1281" max="1281" width="38.69921875" style="112" customWidth="1"/>
    <col min="1282" max="1282" width="40.69921875" style="112" customWidth="1"/>
    <col min="1283" max="1283" width="14" style="112" customWidth="1"/>
    <col min="1284" max="1284" width="10.69921875" style="112" customWidth="1"/>
    <col min="1285" max="1285" width="13.8984375" style="112" customWidth="1"/>
    <col min="1286" max="1286" width="9" style="112" customWidth="1"/>
    <col min="1287" max="1287" width="6.69921875" style="112" customWidth="1"/>
    <col min="1288" max="1535" width="8.8984375" style="112"/>
    <col min="1536" max="1536" width="4.3984375" style="112" customWidth="1"/>
    <col min="1537" max="1537" width="38.69921875" style="112" customWidth="1"/>
    <col min="1538" max="1538" width="40.69921875" style="112" customWidth="1"/>
    <col min="1539" max="1539" width="14" style="112" customWidth="1"/>
    <col min="1540" max="1540" width="10.69921875" style="112" customWidth="1"/>
    <col min="1541" max="1541" width="13.8984375" style="112" customWidth="1"/>
    <col min="1542" max="1542" width="9" style="112" customWidth="1"/>
    <col min="1543" max="1543" width="6.69921875" style="112" customWidth="1"/>
    <col min="1544" max="1791" width="8.8984375" style="112"/>
    <col min="1792" max="1792" width="4.3984375" style="112" customWidth="1"/>
    <col min="1793" max="1793" width="38.69921875" style="112" customWidth="1"/>
    <col min="1794" max="1794" width="40.69921875" style="112" customWidth="1"/>
    <col min="1795" max="1795" width="14" style="112" customWidth="1"/>
    <col min="1796" max="1796" width="10.69921875" style="112" customWidth="1"/>
    <col min="1797" max="1797" width="13.8984375" style="112" customWidth="1"/>
    <col min="1798" max="1798" width="9" style="112" customWidth="1"/>
    <col min="1799" max="1799" width="6.69921875" style="112" customWidth="1"/>
    <col min="1800" max="2047" width="8.8984375" style="112"/>
    <col min="2048" max="2048" width="4.3984375" style="112" customWidth="1"/>
    <col min="2049" max="2049" width="38.69921875" style="112" customWidth="1"/>
    <col min="2050" max="2050" width="40.69921875" style="112" customWidth="1"/>
    <col min="2051" max="2051" width="14" style="112" customWidth="1"/>
    <col min="2052" max="2052" width="10.69921875" style="112" customWidth="1"/>
    <col min="2053" max="2053" width="13.8984375" style="112" customWidth="1"/>
    <col min="2054" max="2054" width="9" style="112" customWidth="1"/>
    <col min="2055" max="2055" width="6.69921875" style="112" customWidth="1"/>
    <col min="2056" max="2303" width="8.8984375" style="112"/>
    <col min="2304" max="2304" width="4.3984375" style="112" customWidth="1"/>
    <col min="2305" max="2305" width="38.69921875" style="112" customWidth="1"/>
    <col min="2306" max="2306" width="40.69921875" style="112" customWidth="1"/>
    <col min="2307" max="2307" width="14" style="112" customWidth="1"/>
    <col min="2308" max="2308" width="10.69921875" style="112" customWidth="1"/>
    <col min="2309" max="2309" width="13.8984375" style="112" customWidth="1"/>
    <col min="2310" max="2310" width="9" style="112" customWidth="1"/>
    <col min="2311" max="2311" width="6.69921875" style="112" customWidth="1"/>
    <col min="2312" max="2559" width="8.8984375" style="112"/>
    <col min="2560" max="2560" width="4.3984375" style="112" customWidth="1"/>
    <col min="2561" max="2561" width="38.69921875" style="112" customWidth="1"/>
    <col min="2562" max="2562" width="40.69921875" style="112" customWidth="1"/>
    <col min="2563" max="2563" width="14" style="112" customWidth="1"/>
    <col min="2564" max="2564" width="10.69921875" style="112" customWidth="1"/>
    <col min="2565" max="2565" width="13.8984375" style="112" customWidth="1"/>
    <col min="2566" max="2566" width="9" style="112" customWidth="1"/>
    <col min="2567" max="2567" width="6.69921875" style="112" customWidth="1"/>
    <col min="2568" max="2815" width="8.8984375" style="112"/>
    <col min="2816" max="2816" width="4.3984375" style="112" customWidth="1"/>
    <col min="2817" max="2817" width="38.69921875" style="112" customWidth="1"/>
    <col min="2818" max="2818" width="40.69921875" style="112" customWidth="1"/>
    <col min="2819" max="2819" width="14" style="112" customWidth="1"/>
    <col min="2820" max="2820" width="10.69921875" style="112" customWidth="1"/>
    <col min="2821" max="2821" width="13.8984375" style="112" customWidth="1"/>
    <col min="2822" max="2822" width="9" style="112" customWidth="1"/>
    <col min="2823" max="2823" width="6.69921875" style="112" customWidth="1"/>
    <col min="2824" max="3071" width="8.8984375" style="112"/>
    <col min="3072" max="3072" width="4.3984375" style="112" customWidth="1"/>
    <col min="3073" max="3073" width="38.69921875" style="112" customWidth="1"/>
    <col min="3074" max="3074" width="40.69921875" style="112" customWidth="1"/>
    <col min="3075" max="3075" width="14" style="112" customWidth="1"/>
    <col min="3076" max="3076" width="10.69921875" style="112" customWidth="1"/>
    <col min="3077" max="3077" width="13.8984375" style="112" customWidth="1"/>
    <col min="3078" max="3078" width="9" style="112" customWidth="1"/>
    <col min="3079" max="3079" width="6.69921875" style="112" customWidth="1"/>
    <col min="3080" max="3327" width="8.8984375" style="112"/>
    <col min="3328" max="3328" width="4.3984375" style="112" customWidth="1"/>
    <col min="3329" max="3329" width="38.69921875" style="112" customWidth="1"/>
    <col min="3330" max="3330" width="40.69921875" style="112" customWidth="1"/>
    <col min="3331" max="3331" width="14" style="112" customWidth="1"/>
    <col min="3332" max="3332" width="10.69921875" style="112" customWidth="1"/>
    <col min="3333" max="3333" width="13.8984375" style="112" customWidth="1"/>
    <col min="3334" max="3334" width="9" style="112" customWidth="1"/>
    <col min="3335" max="3335" width="6.69921875" style="112" customWidth="1"/>
    <col min="3336" max="3583" width="8.8984375" style="112"/>
    <col min="3584" max="3584" width="4.3984375" style="112" customWidth="1"/>
    <col min="3585" max="3585" width="38.69921875" style="112" customWidth="1"/>
    <col min="3586" max="3586" width="40.69921875" style="112" customWidth="1"/>
    <col min="3587" max="3587" width="14" style="112" customWidth="1"/>
    <col min="3588" max="3588" width="10.69921875" style="112" customWidth="1"/>
    <col min="3589" max="3589" width="13.8984375" style="112" customWidth="1"/>
    <col min="3590" max="3590" width="9" style="112" customWidth="1"/>
    <col min="3591" max="3591" width="6.69921875" style="112" customWidth="1"/>
    <col min="3592" max="3839" width="8.8984375" style="112"/>
    <col min="3840" max="3840" width="4.3984375" style="112" customWidth="1"/>
    <col min="3841" max="3841" width="38.69921875" style="112" customWidth="1"/>
    <col min="3842" max="3842" width="40.69921875" style="112" customWidth="1"/>
    <col min="3843" max="3843" width="14" style="112" customWidth="1"/>
    <col min="3844" max="3844" width="10.69921875" style="112" customWidth="1"/>
    <col min="3845" max="3845" width="13.8984375" style="112" customWidth="1"/>
    <col min="3846" max="3846" width="9" style="112" customWidth="1"/>
    <col min="3847" max="3847" width="6.69921875" style="112" customWidth="1"/>
    <col min="3848" max="4095" width="8.8984375" style="112"/>
    <col min="4096" max="4096" width="4.3984375" style="112" customWidth="1"/>
    <col min="4097" max="4097" width="38.69921875" style="112" customWidth="1"/>
    <col min="4098" max="4098" width="40.69921875" style="112" customWidth="1"/>
    <col min="4099" max="4099" width="14" style="112" customWidth="1"/>
    <col min="4100" max="4100" width="10.69921875" style="112" customWidth="1"/>
    <col min="4101" max="4101" width="13.8984375" style="112" customWidth="1"/>
    <col min="4102" max="4102" width="9" style="112" customWidth="1"/>
    <col min="4103" max="4103" width="6.69921875" style="112" customWidth="1"/>
    <col min="4104" max="4351" width="8.8984375" style="112"/>
    <col min="4352" max="4352" width="4.3984375" style="112" customWidth="1"/>
    <col min="4353" max="4353" width="38.69921875" style="112" customWidth="1"/>
    <col min="4354" max="4354" width="40.69921875" style="112" customWidth="1"/>
    <col min="4355" max="4355" width="14" style="112" customWidth="1"/>
    <col min="4356" max="4356" width="10.69921875" style="112" customWidth="1"/>
    <col min="4357" max="4357" width="13.8984375" style="112" customWidth="1"/>
    <col min="4358" max="4358" width="9" style="112" customWidth="1"/>
    <col min="4359" max="4359" width="6.69921875" style="112" customWidth="1"/>
    <col min="4360" max="4607" width="8.8984375" style="112"/>
    <col min="4608" max="4608" width="4.3984375" style="112" customWidth="1"/>
    <col min="4609" max="4609" width="38.69921875" style="112" customWidth="1"/>
    <col min="4610" max="4610" width="40.69921875" style="112" customWidth="1"/>
    <col min="4611" max="4611" width="14" style="112" customWidth="1"/>
    <col min="4612" max="4612" width="10.69921875" style="112" customWidth="1"/>
    <col min="4613" max="4613" width="13.8984375" style="112" customWidth="1"/>
    <col min="4614" max="4614" width="9" style="112" customWidth="1"/>
    <col min="4615" max="4615" width="6.69921875" style="112" customWidth="1"/>
    <col min="4616" max="4863" width="8.8984375" style="112"/>
    <col min="4864" max="4864" width="4.3984375" style="112" customWidth="1"/>
    <col min="4865" max="4865" width="38.69921875" style="112" customWidth="1"/>
    <col min="4866" max="4866" width="40.69921875" style="112" customWidth="1"/>
    <col min="4867" max="4867" width="14" style="112" customWidth="1"/>
    <col min="4868" max="4868" width="10.69921875" style="112" customWidth="1"/>
    <col min="4869" max="4869" width="13.8984375" style="112" customWidth="1"/>
    <col min="4870" max="4870" width="9" style="112" customWidth="1"/>
    <col min="4871" max="4871" width="6.69921875" style="112" customWidth="1"/>
    <col min="4872" max="5119" width="8.8984375" style="112"/>
    <col min="5120" max="5120" width="4.3984375" style="112" customWidth="1"/>
    <col min="5121" max="5121" width="38.69921875" style="112" customWidth="1"/>
    <col min="5122" max="5122" width="40.69921875" style="112" customWidth="1"/>
    <col min="5123" max="5123" width="14" style="112" customWidth="1"/>
    <col min="5124" max="5124" width="10.69921875" style="112" customWidth="1"/>
    <col min="5125" max="5125" width="13.8984375" style="112" customWidth="1"/>
    <col min="5126" max="5126" width="9" style="112" customWidth="1"/>
    <col min="5127" max="5127" width="6.69921875" style="112" customWidth="1"/>
    <col min="5128" max="5375" width="8.8984375" style="112"/>
    <col min="5376" max="5376" width="4.3984375" style="112" customWidth="1"/>
    <col min="5377" max="5377" width="38.69921875" style="112" customWidth="1"/>
    <col min="5378" max="5378" width="40.69921875" style="112" customWidth="1"/>
    <col min="5379" max="5379" width="14" style="112" customWidth="1"/>
    <col min="5380" max="5380" width="10.69921875" style="112" customWidth="1"/>
    <col min="5381" max="5381" width="13.8984375" style="112" customWidth="1"/>
    <col min="5382" max="5382" width="9" style="112" customWidth="1"/>
    <col min="5383" max="5383" width="6.69921875" style="112" customWidth="1"/>
    <col min="5384" max="5631" width="8.8984375" style="112"/>
    <col min="5632" max="5632" width="4.3984375" style="112" customWidth="1"/>
    <col min="5633" max="5633" width="38.69921875" style="112" customWidth="1"/>
    <col min="5634" max="5634" width="40.69921875" style="112" customWidth="1"/>
    <col min="5635" max="5635" width="14" style="112" customWidth="1"/>
    <col min="5636" max="5636" width="10.69921875" style="112" customWidth="1"/>
    <col min="5637" max="5637" width="13.8984375" style="112" customWidth="1"/>
    <col min="5638" max="5638" width="9" style="112" customWidth="1"/>
    <col min="5639" max="5639" width="6.69921875" style="112" customWidth="1"/>
    <col min="5640" max="5887" width="8.8984375" style="112"/>
    <col min="5888" max="5888" width="4.3984375" style="112" customWidth="1"/>
    <col min="5889" max="5889" width="38.69921875" style="112" customWidth="1"/>
    <col min="5890" max="5890" width="40.69921875" style="112" customWidth="1"/>
    <col min="5891" max="5891" width="14" style="112" customWidth="1"/>
    <col min="5892" max="5892" width="10.69921875" style="112" customWidth="1"/>
    <col min="5893" max="5893" width="13.8984375" style="112" customWidth="1"/>
    <col min="5894" max="5894" width="9" style="112" customWidth="1"/>
    <col min="5895" max="5895" width="6.69921875" style="112" customWidth="1"/>
    <col min="5896" max="6143" width="8.8984375" style="112"/>
    <col min="6144" max="6144" width="4.3984375" style="112" customWidth="1"/>
    <col min="6145" max="6145" width="38.69921875" style="112" customWidth="1"/>
    <col min="6146" max="6146" width="40.69921875" style="112" customWidth="1"/>
    <col min="6147" max="6147" width="14" style="112" customWidth="1"/>
    <col min="6148" max="6148" width="10.69921875" style="112" customWidth="1"/>
    <col min="6149" max="6149" width="13.8984375" style="112" customWidth="1"/>
    <col min="6150" max="6150" width="9" style="112" customWidth="1"/>
    <col min="6151" max="6151" width="6.69921875" style="112" customWidth="1"/>
    <col min="6152" max="6399" width="8.8984375" style="112"/>
    <col min="6400" max="6400" width="4.3984375" style="112" customWidth="1"/>
    <col min="6401" max="6401" width="38.69921875" style="112" customWidth="1"/>
    <col min="6402" max="6402" width="40.69921875" style="112" customWidth="1"/>
    <col min="6403" max="6403" width="14" style="112" customWidth="1"/>
    <col min="6404" max="6404" width="10.69921875" style="112" customWidth="1"/>
    <col min="6405" max="6405" width="13.8984375" style="112" customWidth="1"/>
    <col min="6406" max="6406" width="9" style="112" customWidth="1"/>
    <col min="6407" max="6407" width="6.69921875" style="112" customWidth="1"/>
    <col min="6408" max="6655" width="8.8984375" style="112"/>
    <col min="6656" max="6656" width="4.3984375" style="112" customWidth="1"/>
    <col min="6657" max="6657" width="38.69921875" style="112" customWidth="1"/>
    <col min="6658" max="6658" width="40.69921875" style="112" customWidth="1"/>
    <col min="6659" max="6659" width="14" style="112" customWidth="1"/>
    <col min="6660" max="6660" width="10.69921875" style="112" customWidth="1"/>
    <col min="6661" max="6661" width="13.8984375" style="112" customWidth="1"/>
    <col min="6662" max="6662" width="9" style="112" customWidth="1"/>
    <col min="6663" max="6663" width="6.69921875" style="112" customWidth="1"/>
    <col min="6664" max="6911" width="8.8984375" style="112"/>
    <col min="6912" max="6912" width="4.3984375" style="112" customWidth="1"/>
    <col min="6913" max="6913" width="38.69921875" style="112" customWidth="1"/>
    <col min="6914" max="6914" width="40.69921875" style="112" customWidth="1"/>
    <col min="6915" max="6915" width="14" style="112" customWidth="1"/>
    <col min="6916" max="6916" width="10.69921875" style="112" customWidth="1"/>
    <col min="6917" max="6917" width="13.8984375" style="112" customWidth="1"/>
    <col min="6918" max="6918" width="9" style="112" customWidth="1"/>
    <col min="6919" max="6919" width="6.69921875" style="112" customWidth="1"/>
    <col min="6920" max="7167" width="8.8984375" style="112"/>
    <col min="7168" max="7168" width="4.3984375" style="112" customWidth="1"/>
    <col min="7169" max="7169" width="38.69921875" style="112" customWidth="1"/>
    <col min="7170" max="7170" width="40.69921875" style="112" customWidth="1"/>
    <col min="7171" max="7171" width="14" style="112" customWidth="1"/>
    <col min="7172" max="7172" width="10.69921875" style="112" customWidth="1"/>
    <col min="7173" max="7173" width="13.8984375" style="112" customWidth="1"/>
    <col min="7174" max="7174" width="9" style="112" customWidth="1"/>
    <col min="7175" max="7175" width="6.69921875" style="112" customWidth="1"/>
    <col min="7176" max="7423" width="8.8984375" style="112"/>
    <col min="7424" max="7424" width="4.3984375" style="112" customWidth="1"/>
    <col min="7425" max="7425" width="38.69921875" style="112" customWidth="1"/>
    <col min="7426" max="7426" width="40.69921875" style="112" customWidth="1"/>
    <col min="7427" max="7427" width="14" style="112" customWidth="1"/>
    <col min="7428" max="7428" width="10.69921875" style="112" customWidth="1"/>
    <col min="7429" max="7429" width="13.8984375" style="112" customWidth="1"/>
    <col min="7430" max="7430" width="9" style="112" customWidth="1"/>
    <col min="7431" max="7431" width="6.69921875" style="112" customWidth="1"/>
    <col min="7432" max="7679" width="8.8984375" style="112"/>
    <col min="7680" max="7680" width="4.3984375" style="112" customWidth="1"/>
    <col min="7681" max="7681" width="38.69921875" style="112" customWidth="1"/>
    <col min="7682" max="7682" width="40.69921875" style="112" customWidth="1"/>
    <col min="7683" max="7683" width="14" style="112" customWidth="1"/>
    <col min="7684" max="7684" width="10.69921875" style="112" customWidth="1"/>
    <col min="7685" max="7685" width="13.8984375" style="112" customWidth="1"/>
    <col min="7686" max="7686" width="9" style="112" customWidth="1"/>
    <col min="7687" max="7687" width="6.69921875" style="112" customWidth="1"/>
    <col min="7688" max="7935" width="8.8984375" style="112"/>
    <col min="7936" max="7936" width="4.3984375" style="112" customWidth="1"/>
    <col min="7937" max="7937" width="38.69921875" style="112" customWidth="1"/>
    <col min="7938" max="7938" width="40.69921875" style="112" customWidth="1"/>
    <col min="7939" max="7939" width="14" style="112" customWidth="1"/>
    <col min="7940" max="7940" width="10.69921875" style="112" customWidth="1"/>
    <col min="7941" max="7941" width="13.8984375" style="112" customWidth="1"/>
    <col min="7942" max="7942" width="9" style="112" customWidth="1"/>
    <col min="7943" max="7943" width="6.69921875" style="112" customWidth="1"/>
    <col min="7944" max="8191" width="8.8984375" style="112"/>
    <col min="8192" max="8192" width="4.3984375" style="112" customWidth="1"/>
    <col min="8193" max="8193" width="38.69921875" style="112" customWidth="1"/>
    <col min="8194" max="8194" width="40.69921875" style="112" customWidth="1"/>
    <col min="8195" max="8195" width="14" style="112" customWidth="1"/>
    <col min="8196" max="8196" width="10.69921875" style="112" customWidth="1"/>
    <col min="8197" max="8197" width="13.8984375" style="112" customWidth="1"/>
    <col min="8198" max="8198" width="9" style="112" customWidth="1"/>
    <col min="8199" max="8199" width="6.69921875" style="112" customWidth="1"/>
    <col min="8200" max="8447" width="8.8984375" style="112"/>
    <col min="8448" max="8448" width="4.3984375" style="112" customWidth="1"/>
    <col min="8449" max="8449" width="38.69921875" style="112" customWidth="1"/>
    <col min="8450" max="8450" width="40.69921875" style="112" customWidth="1"/>
    <col min="8451" max="8451" width="14" style="112" customWidth="1"/>
    <col min="8452" max="8452" width="10.69921875" style="112" customWidth="1"/>
    <col min="8453" max="8453" width="13.8984375" style="112" customWidth="1"/>
    <col min="8454" max="8454" width="9" style="112" customWidth="1"/>
    <col min="8455" max="8455" width="6.69921875" style="112" customWidth="1"/>
    <col min="8456" max="8703" width="8.8984375" style="112"/>
    <col min="8704" max="8704" width="4.3984375" style="112" customWidth="1"/>
    <col min="8705" max="8705" width="38.69921875" style="112" customWidth="1"/>
    <col min="8706" max="8706" width="40.69921875" style="112" customWidth="1"/>
    <col min="8707" max="8707" width="14" style="112" customWidth="1"/>
    <col min="8708" max="8708" width="10.69921875" style="112" customWidth="1"/>
    <col min="8709" max="8709" width="13.8984375" style="112" customWidth="1"/>
    <col min="8710" max="8710" width="9" style="112" customWidth="1"/>
    <col min="8711" max="8711" width="6.69921875" style="112" customWidth="1"/>
    <col min="8712" max="8959" width="8.8984375" style="112"/>
    <col min="8960" max="8960" width="4.3984375" style="112" customWidth="1"/>
    <col min="8961" max="8961" width="38.69921875" style="112" customWidth="1"/>
    <col min="8962" max="8962" width="40.69921875" style="112" customWidth="1"/>
    <col min="8963" max="8963" width="14" style="112" customWidth="1"/>
    <col min="8964" max="8964" width="10.69921875" style="112" customWidth="1"/>
    <col min="8965" max="8965" width="13.8984375" style="112" customWidth="1"/>
    <col min="8966" max="8966" width="9" style="112" customWidth="1"/>
    <col min="8967" max="8967" width="6.69921875" style="112" customWidth="1"/>
    <col min="8968" max="9215" width="8.8984375" style="112"/>
    <col min="9216" max="9216" width="4.3984375" style="112" customWidth="1"/>
    <col min="9217" max="9217" width="38.69921875" style="112" customWidth="1"/>
    <col min="9218" max="9218" width="40.69921875" style="112" customWidth="1"/>
    <col min="9219" max="9219" width="14" style="112" customWidth="1"/>
    <col min="9220" max="9220" width="10.69921875" style="112" customWidth="1"/>
    <col min="9221" max="9221" width="13.8984375" style="112" customWidth="1"/>
    <col min="9222" max="9222" width="9" style="112" customWidth="1"/>
    <col min="9223" max="9223" width="6.69921875" style="112" customWidth="1"/>
    <col min="9224" max="9471" width="8.8984375" style="112"/>
    <col min="9472" max="9472" width="4.3984375" style="112" customWidth="1"/>
    <col min="9473" max="9473" width="38.69921875" style="112" customWidth="1"/>
    <col min="9474" max="9474" width="40.69921875" style="112" customWidth="1"/>
    <col min="9475" max="9475" width="14" style="112" customWidth="1"/>
    <col min="9476" max="9476" width="10.69921875" style="112" customWidth="1"/>
    <col min="9477" max="9477" width="13.8984375" style="112" customWidth="1"/>
    <col min="9478" max="9478" width="9" style="112" customWidth="1"/>
    <col min="9479" max="9479" width="6.69921875" style="112" customWidth="1"/>
    <col min="9480" max="9727" width="8.8984375" style="112"/>
    <col min="9728" max="9728" width="4.3984375" style="112" customWidth="1"/>
    <col min="9729" max="9729" width="38.69921875" style="112" customWidth="1"/>
    <col min="9730" max="9730" width="40.69921875" style="112" customWidth="1"/>
    <col min="9731" max="9731" width="14" style="112" customWidth="1"/>
    <col min="9732" max="9732" width="10.69921875" style="112" customWidth="1"/>
    <col min="9733" max="9733" width="13.8984375" style="112" customWidth="1"/>
    <col min="9734" max="9734" width="9" style="112" customWidth="1"/>
    <col min="9735" max="9735" width="6.69921875" style="112" customWidth="1"/>
    <col min="9736" max="9983" width="8.8984375" style="112"/>
    <col min="9984" max="9984" width="4.3984375" style="112" customWidth="1"/>
    <col min="9985" max="9985" width="38.69921875" style="112" customWidth="1"/>
    <col min="9986" max="9986" width="40.69921875" style="112" customWidth="1"/>
    <col min="9987" max="9987" width="14" style="112" customWidth="1"/>
    <col min="9988" max="9988" width="10.69921875" style="112" customWidth="1"/>
    <col min="9989" max="9989" width="13.8984375" style="112" customWidth="1"/>
    <col min="9990" max="9990" width="9" style="112" customWidth="1"/>
    <col min="9991" max="9991" width="6.69921875" style="112" customWidth="1"/>
    <col min="9992" max="10239" width="8.8984375" style="112"/>
    <col min="10240" max="10240" width="4.3984375" style="112" customWidth="1"/>
    <col min="10241" max="10241" width="38.69921875" style="112" customWidth="1"/>
    <col min="10242" max="10242" width="40.69921875" style="112" customWidth="1"/>
    <col min="10243" max="10243" width="14" style="112" customWidth="1"/>
    <col min="10244" max="10244" width="10.69921875" style="112" customWidth="1"/>
    <col min="10245" max="10245" width="13.8984375" style="112" customWidth="1"/>
    <col min="10246" max="10246" width="9" style="112" customWidth="1"/>
    <col min="10247" max="10247" width="6.69921875" style="112" customWidth="1"/>
    <col min="10248" max="10495" width="8.8984375" style="112"/>
    <col min="10496" max="10496" width="4.3984375" style="112" customWidth="1"/>
    <col min="10497" max="10497" width="38.69921875" style="112" customWidth="1"/>
    <col min="10498" max="10498" width="40.69921875" style="112" customWidth="1"/>
    <col min="10499" max="10499" width="14" style="112" customWidth="1"/>
    <col min="10500" max="10500" width="10.69921875" style="112" customWidth="1"/>
    <col min="10501" max="10501" width="13.8984375" style="112" customWidth="1"/>
    <col min="10502" max="10502" width="9" style="112" customWidth="1"/>
    <col min="10503" max="10503" width="6.69921875" style="112" customWidth="1"/>
    <col min="10504" max="10751" width="8.8984375" style="112"/>
    <col min="10752" max="10752" width="4.3984375" style="112" customWidth="1"/>
    <col min="10753" max="10753" width="38.69921875" style="112" customWidth="1"/>
    <col min="10754" max="10754" width="40.69921875" style="112" customWidth="1"/>
    <col min="10755" max="10755" width="14" style="112" customWidth="1"/>
    <col min="10756" max="10756" width="10.69921875" style="112" customWidth="1"/>
    <col min="10757" max="10757" width="13.8984375" style="112" customWidth="1"/>
    <col min="10758" max="10758" width="9" style="112" customWidth="1"/>
    <col min="10759" max="10759" width="6.69921875" style="112" customWidth="1"/>
    <col min="10760" max="11007" width="8.8984375" style="112"/>
    <col min="11008" max="11008" width="4.3984375" style="112" customWidth="1"/>
    <col min="11009" max="11009" width="38.69921875" style="112" customWidth="1"/>
    <col min="11010" max="11010" width="40.69921875" style="112" customWidth="1"/>
    <col min="11011" max="11011" width="14" style="112" customWidth="1"/>
    <col min="11012" max="11012" width="10.69921875" style="112" customWidth="1"/>
    <col min="11013" max="11013" width="13.8984375" style="112" customWidth="1"/>
    <col min="11014" max="11014" width="9" style="112" customWidth="1"/>
    <col min="11015" max="11015" width="6.69921875" style="112" customWidth="1"/>
    <col min="11016" max="11263" width="8.8984375" style="112"/>
    <col min="11264" max="11264" width="4.3984375" style="112" customWidth="1"/>
    <col min="11265" max="11265" width="38.69921875" style="112" customWidth="1"/>
    <col min="11266" max="11266" width="40.69921875" style="112" customWidth="1"/>
    <col min="11267" max="11267" width="14" style="112" customWidth="1"/>
    <col min="11268" max="11268" width="10.69921875" style="112" customWidth="1"/>
    <col min="11269" max="11269" width="13.8984375" style="112" customWidth="1"/>
    <col min="11270" max="11270" width="9" style="112" customWidth="1"/>
    <col min="11271" max="11271" width="6.69921875" style="112" customWidth="1"/>
    <col min="11272" max="11519" width="8.8984375" style="112"/>
    <col min="11520" max="11520" width="4.3984375" style="112" customWidth="1"/>
    <col min="11521" max="11521" width="38.69921875" style="112" customWidth="1"/>
    <col min="11522" max="11522" width="40.69921875" style="112" customWidth="1"/>
    <col min="11523" max="11523" width="14" style="112" customWidth="1"/>
    <col min="11524" max="11524" width="10.69921875" style="112" customWidth="1"/>
    <col min="11525" max="11525" width="13.8984375" style="112" customWidth="1"/>
    <col min="11526" max="11526" width="9" style="112" customWidth="1"/>
    <col min="11527" max="11527" width="6.69921875" style="112" customWidth="1"/>
    <col min="11528" max="11775" width="8.8984375" style="112"/>
    <col min="11776" max="11776" width="4.3984375" style="112" customWidth="1"/>
    <col min="11777" max="11777" width="38.69921875" style="112" customWidth="1"/>
    <col min="11778" max="11778" width="40.69921875" style="112" customWidth="1"/>
    <col min="11779" max="11779" width="14" style="112" customWidth="1"/>
    <col min="11780" max="11780" width="10.69921875" style="112" customWidth="1"/>
    <col min="11781" max="11781" width="13.8984375" style="112" customWidth="1"/>
    <col min="11782" max="11782" width="9" style="112" customWidth="1"/>
    <col min="11783" max="11783" width="6.69921875" style="112" customWidth="1"/>
    <col min="11784" max="12031" width="8.8984375" style="112"/>
    <col min="12032" max="12032" width="4.3984375" style="112" customWidth="1"/>
    <col min="12033" max="12033" width="38.69921875" style="112" customWidth="1"/>
    <col min="12034" max="12034" width="40.69921875" style="112" customWidth="1"/>
    <col min="12035" max="12035" width="14" style="112" customWidth="1"/>
    <col min="12036" max="12036" width="10.69921875" style="112" customWidth="1"/>
    <col min="12037" max="12037" width="13.8984375" style="112" customWidth="1"/>
    <col min="12038" max="12038" width="9" style="112" customWidth="1"/>
    <col min="12039" max="12039" width="6.69921875" style="112" customWidth="1"/>
    <col min="12040" max="12287" width="8.8984375" style="112"/>
    <col min="12288" max="12288" width="4.3984375" style="112" customWidth="1"/>
    <col min="12289" max="12289" width="38.69921875" style="112" customWidth="1"/>
    <col min="12290" max="12290" width="40.69921875" style="112" customWidth="1"/>
    <col min="12291" max="12291" width="14" style="112" customWidth="1"/>
    <col min="12292" max="12292" width="10.69921875" style="112" customWidth="1"/>
    <col min="12293" max="12293" width="13.8984375" style="112" customWidth="1"/>
    <col min="12294" max="12294" width="9" style="112" customWidth="1"/>
    <col min="12295" max="12295" width="6.69921875" style="112" customWidth="1"/>
    <col min="12296" max="12543" width="8.8984375" style="112"/>
    <col min="12544" max="12544" width="4.3984375" style="112" customWidth="1"/>
    <col min="12545" max="12545" width="38.69921875" style="112" customWidth="1"/>
    <col min="12546" max="12546" width="40.69921875" style="112" customWidth="1"/>
    <col min="12547" max="12547" width="14" style="112" customWidth="1"/>
    <col min="12548" max="12548" width="10.69921875" style="112" customWidth="1"/>
    <col min="12549" max="12549" width="13.8984375" style="112" customWidth="1"/>
    <col min="12550" max="12550" width="9" style="112" customWidth="1"/>
    <col min="12551" max="12551" width="6.69921875" style="112" customWidth="1"/>
    <col min="12552" max="12799" width="8.8984375" style="112"/>
    <col min="12800" max="12800" width="4.3984375" style="112" customWidth="1"/>
    <col min="12801" max="12801" width="38.69921875" style="112" customWidth="1"/>
    <col min="12802" max="12802" width="40.69921875" style="112" customWidth="1"/>
    <col min="12803" max="12803" width="14" style="112" customWidth="1"/>
    <col min="12804" max="12804" width="10.69921875" style="112" customWidth="1"/>
    <col min="12805" max="12805" width="13.8984375" style="112" customWidth="1"/>
    <col min="12806" max="12806" width="9" style="112" customWidth="1"/>
    <col min="12807" max="12807" width="6.69921875" style="112" customWidth="1"/>
    <col min="12808" max="13055" width="8.8984375" style="112"/>
    <col min="13056" max="13056" width="4.3984375" style="112" customWidth="1"/>
    <col min="13057" max="13057" width="38.69921875" style="112" customWidth="1"/>
    <col min="13058" max="13058" width="40.69921875" style="112" customWidth="1"/>
    <col min="13059" max="13059" width="14" style="112" customWidth="1"/>
    <col min="13060" max="13060" width="10.69921875" style="112" customWidth="1"/>
    <col min="13061" max="13061" width="13.8984375" style="112" customWidth="1"/>
    <col min="13062" max="13062" width="9" style="112" customWidth="1"/>
    <col min="13063" max="13063" width="6.69921875" style="112" customWidth="1"/>
    <col min="13064" max="13311" width="8.8984375" style="112"/>
    <col min="13312" max="13312" width="4.3984375" style="112" customWidth="1"/>
    <col min="13313" max="13313" width="38.69921875" style="112" customWidth="1"/>
    <col min="13314" max="13314" width="40.69921875" style="112" customWidth="1"/>
    <col min="13315" max="13315" width="14" style="112" customWidth="1"/>
    <col min="13316" max="13316" width="10.69921875" style="112" customWidth="1"/>
    <col min="13317" max="13317" width="13.8984375" style="112" customWidth="1"/>
    <col min="13318" max="13318" width="9" style="112" customWidth="1"/>
    <col min="13319" max="13319" width="6.69921875" style="112" customWidth="1"/>
    <col min="13320" max="13567" width="8.8984375" style="112"/>
    <col min="13568" max="13568" width="4.3984375" style="112" customWidth="1"/>
    <col min="13569" max="13569" width="38.69921875" style="112" customWidth="1"/>
    <col min="13570" max="13570" width="40.69921875" style="112" customWidth="1"/>
    <col min="13571" max="13571" width="14" style="112" customWidth="1"/>
    <col min="13572" max="13572" width="10.69921875" style="112" customWidth="1"/>
    <col min="13573" max="13573" width="13.8984375" style="112" customWidth="1"/>
    <col min="13574" max="13574" width="9" style="112" customWidth="1"/>
    <col min="13575" max="13575" width="6.69921875" style="112" customWidth="1"/>
    <col min="13576" max="13823" width="8.8984375" style="112"/>
    <col min="13824" max="13824" width="4.3984375" style="112" customWidth="1"/>
    <col min="13825" max="13825" width="38.69921875" style="112" customWidth="1"/>
    <col min="13826" max="13826" width="40.69921875" style="112" customWidth="1"/>
    <col min="13827" max="13827" width="14" style="112" customWidth="1"/>
    <col min="13828" max="13828" width="10.69921875" style="112" customWidth="1"/>
    <col min="13829" max="13829" width="13.8984375" style="112" customWidth="1"/>
    <col min="13830" max="13830" width="9" style="112" customWidth="1"/>
    <col min="13831" max="13831" width="6.69921875" style="112" customWidth="1"/>
    <col min="13832" max="14079" width="8.8984375" style="112"/>
    <col min="14080" max="14080" width="4.3984375" style="112" customWidth="1"/>
    <col min="14081" max="14081" width="38.69921875" style="112" customWidth="1"/>
    <col min="14082" max="14082" width="40.69921875" style="112" customWidth="1"/>
    <col min="14083" max="14083" width="14" style="112" customWidth="1"/>
    <col min="14084" max="14084" width="10.69921875" style="112" customWidth="1"/>
    <col min="14085" max="14085" width="13.8984375" style="112" customWidth="1"/>
    <col min="14086" max="14086" width="9" style="112" customWidth="1"/>
    <col min="14087" max="14087" width="6.69921875" style="112" customWidth="1"/>
    <col min="14088" max="14335" width="8.8984375" style="112"/>
    <col min="14336" max="14336" width="4.3984375" style="112" customWidth="1"/>
    <col min="14337" max="14337" width="38.69921875" style="112" customWidth="1"/>
    <col min="14338" max="14338" width="40.69921875" style="112" customWidth="1"/>
    <col min="14339" max="14339" width="14" style="112" customWidth="1"/>
    <col min="14340" max="14340" width="10.69921875" style="112" customWidth="1"/>
    <col min="14341" max="14341" width="13.8984375" style="112" customWidth="1"/>
    <col min="14342" max="14342" width="9" style="112" customWidth="1"/>
    <col min="14343" max="14343" width="6.69921875" style="112" customWidth="1"/>
    <col min="14344" max="14591" width="8.8984375" style="112"/>
    <col min="14592" max="14592" width="4.3984375" style="112" customWidth="1"/>
    <col min="14593" max="14593" width="38.69921875" style="112" customWidth="1"/>
    <col min="14594" max="14594" width="40.69921875" style="112" customWidth="1"/>
    <col min="14595" max="14595" width="14" style="112" customWidth="1"/>
    <col min="14596" max="14596" width="10.69921875" style="112" customWidth="1"/>
    <col min="14597" max="14597" width="13.8984375" style="112" customWidth="1"/>
    <col min="14598" max="14598" width="9" style="112" customWidth="1"/>
    <col min="14599" max="14599" width="6.69921875" style="112" customWidth="1"/>
    <col min="14600" max="14847" width="8.8984375" style="112"/>
    <col min="14848" max="14848" width="4.3984375" style="112" customWidth="1"/>
    <col min="14849" max="14849" width="38.69921875" style="112" customWidth="1"/>
    <col min="14850" max="14850" width="40.69921875" style="112" customWidth="1"/>
    <col min="14851" max="14851" width="14" style="112" customWidth="1"/>
    <col min="14852" max="14852" width="10.69921875" style="112" customWidth="1"/>
    <col min="14853" max="14853" width="13.8984375" style="112" customWidth="1"/>
    <col min="14854" max="14854" width="9" style="112" customWidth="1"/>
    <col min="14855" max="14855" width="6.69921875" style="112" customWidth="1"/>
    <col min="14856" max="15103" width="8.8984375" style="112"/>
    <col min="15104" max="15104" width="4.3984375" style="112" customWidth="1"/>
    <col min="15105" max="15105" width="38.69921875" style="112" customWidth="1"/>
    <col min="15106" max="15106" width="40.69921875" style="112" customWidth="1"/>
    <col min="15107" max="15107" width="14" style="112" customWidth="1"/>
    <col min="15108" max="15108" width="10.69921875" style="112" customWidth="1"/>
    <col min="15109" max="15109" width="13.8984375" style="112" customWidth="1"/>
    <col min="15110" max="15110" width="9" style="112" customWidth="1"/>
    <col min="15111" max="15111" width="6.69921875" style="112" customWidth="1"/>
    <col min="15112" max="15359" width="8.8984375" style="112"/>
    <col min="15360" max="15360" width="4.3984375" style="112" customWidth="1"/>
    <col min="15361" max="15361" width="38.69921875" style="112" customWidth="1"/>
    <col min="15362" max="15362" width="40.69921875" style="112" customWidth="1"/>
    <col min="15363" max="15363" width="14" style="112" customWidth="1"/>
    <col min="15364" max="15364" width="10.69921875" style="112" customWidth="1"/>
    <col min="15365" max="15365" width="13.8984375" style="112" customWidth="1"/>
    <col min="15366" max="15366" width="9" style="112" customWidth="1"/>
    <col min="15367" max="15367" width="6.69921875" style="112" customWidth="1"/>
    <col min="15368" max="15615" width="8.8984375" style="112"/>
    <col min="15616" max="15616" width="4.3984375" style="112" customWidth="1"/>
    <col min="15617" max="15617" width="38.69921875" style="112" customWidth="1"/>
    <col min="15618" max="15618" width="40.69921875" style="112" customWidth="1"/>
    <col min="15619" max="15619" width="14" style="112" customWidth="1"/>
    <col min="15620" max="15620" width="10.69921875" style="112" customWidth="1"/>
    <col min="15621" max="15621" width="13.8984375" style="112" customWidth="1"/>
    <col min="15622" max="15622" width="9" style="112" customWidth="1"/>
    <col min="15623" max="15623" width="6.69921875" style="112" customWidth="1"/>
    <col min="15624" max="15871" width="8.8984375" style="112"/>
    <col min="15872" max="15872" width="4.3984375" style="112" customWidth="1"/>
    <col min="15873" max="15873" width="38.69921875" style="112" customWidth="1"/>
    <col min="15874" max="15874" width="40.69921875" style="112" customWidth="1"/>
    <col min="15875" max="15875" width="14" style="112" customWidth="1"/>
    <col min="15876" max="15876" width="10.69921875" style="112" customWidth="1"/>
    <col min="15877" max="15877" width="13.8984375" style="112" customWidth="1"/>
    <col min="15878" max="15878" width="9" style="112" customWidth="1"/>
    <col min="15879" max="15879" width="6.69921875" style="112" customWidth="1"/>
    <col min="15880" max="16127" width="8.8984375" style="112"/>
    <col min="16128" max="16128" width="4.3984375" style="112" customWidth="1"/>
    <col min="16129" max="16129" width="38.69921875" style="112" customWidth="1"/>
    <col min="16130" max="16130" width="40.69921875" style="112" customWidth="1"/>
    <col min="16131" max="16131" width="14" style="112" customWidth="1"/>
    <col min="16132" max="16132" width="10.69921875" style="112" customWidth="1"/>
    <col min="16133" max="16133" width="13.8984375" style="112" customWidth="1"/>
    <col min="16134" max="16134" width="9" style="112" customWidth="1"/>
    <col min="16135" max="16135" width="6.6992187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44287</v>
      </c>
    </row>
    <row r="3" spans="1:7" ht="15.7" customHeight="1" x14ac:dyDescent="0.25">
      <c r="B3" s="113"/>
    </row>
    <row r="4" spans="1:7" ht="15" customHeight="1" x14ac:dyDescent="0.3">
      <c r="A4" s="473" t="s">
        <v>873</v>
      </c>
      <c r="C4" s="117" t="s">
        <v>201</v>
      </c>
      <c r="D4" s="117" t="s">
        <v>202</v>
      </c>
      <c r="E4" s="117" t="s">
        <v>203</v>
      </c>
      <c r="F4" s="472" t="s">
        <v>435</v>
      </c>
    </row>
    <row r="5" spans="1:7" ht="15" customHeight="1" x14ac:dyDescent="0.25">
      <c r="A5" s="474" t="s">
        <v>3</v>
      </c>
      <c r="B5" s="112" t="s">
        <v>4</v>
      </c>
      <c r="C5" s="120">
        <v>621.5</v>
      </c>
      <c r="D5" s="120"/>
      <c r="E5" s="120">
        <v>621.5</v>
      </c>
      <c r="F5" s="115" t="s">
        <v>5</v>
      </c>
    </row>
    <row r="6" spans="1:7" ht="15" customHeight="1" x14ac:dyDescent="0.25">
      <c r="C6" s="410">
        <f>SUM(C5:C5)</f>
        <v>621.5</v>
      </c>
      <c r="D6" s="410">
        <f>SUM(D5:D5)</f>
        <v>0</v>
      </c>
      <c r="E6" s="410">
        <f>SUM(E5:E5)</f>
        <v>621.5</v>
      </c>
      <c r="G6" s="112" t="s">
        <v>10</v>
      </c>
    </row>
    <row r="7" spans="1:7" ht="15" customHeight="1" x14ac:dyDescent="0.25">
      <c r="C7" s="476"/>
      <c r="D7" s="476"/>
      <c r="E7" s="476"/>
    </row>
    <row r="8" spans="1:7" ht="15" customHeight="1" x14ac:dyDescent="0.3">
      <c r="A8" s="473" t="s">
        <v>874</v>
      </c>
      <c r="C8" s="412"/>
      <c r="D8" s="412"/>
      <c r="E8" s="412"/>
    </row>
    <row r="9" spans="1:7" ht="15" customHeight="1" x14ac:dyDescent="0.25">
      <c r="A9" s="474" t="s">
        <v>12</v>
      </c>
      <c r="B9" s="112" t="s">
        <v>13</v>
      </c>
      <c r="C9" s="120">
        <v>7.2</v>
      </c>
      <c r="D9" s="120"/>
      <c r="E9" s="120">
        <v>7.2</v>
      </c>
      <c r="F9" s="115" t="s">
        <v>5</v>
      </c>
    </row>
    <row r="10" spans="1:7" ht="15" customHeight="1" x14ac:dyDescent="0.25">
      <c r="A10" s="474" t="s">
        <v>18</v>
      </c>
      <c r="B10" s="112" t="s">
        <v>2510</v>
      </c>
      <c r="C10" s="120">
        <v>76.75</v>
      </c>
      <c r="D10" s="120">
        <v>15.35</v>
      </c>
      <c r="E10" s="120">
        <v>92.1</v>
      </c>
      <c r="F10" s="115" t="s">
        <v>5</v>
      </c>
    </row>
    <row r="11" spans="1:7" ht="15" customHeight="1" x14ac:dyDescent="0.25">
      <c r="A11" s="112" t="s">
        <v>2588</v>
      </c>
      <c r="B11" s="112" t="s">
        <v>2090</v>
      </c>
      <c r="C11" s="120">
        <v>5038.04</v>
      </c>
      <c r="D11" s="120"/>
      <c r="E11" s="120">
        <v>5038.04</v>
      </c>
      <c r="F11" s="124">
        <v>109361</v>
      </c>
    </row>
    <row r="12" spans="1:7" ht="15" customHeight="1" x14ac:dyDescent="0.25">
      <c r="A12" s="112" t="s">
        <v>2589</v>
      </c>
      <c r="B12" s="112" t="s">
        <v>2590</v>
      </c>
      <c r="C12" s="412">
        <v>2687.5</v>
      </c>
      <c r="D12" s="122"/>
      <c r="E12" s="412">
        <v>2687.5</v>
      </c>
      <c r="F12" s="124">
        <v>109362</v>
      </c>
    </row>
    <row r="13" spans="1:7" ht="15" customHeight="1" x14ac:dyDescent="0.25">
      <c r="A13" s="112" t="s">
        <v>24</v>
      </c>
      <c r="B13" s="112" t="s">
        <v>2591</v>
      </c>
      <c r="C13" s="120">
        <v>270</v>
      </c>
      <c r="D13" s="120">
        <v>54</v>
      </c>
      <c r="E13" s="120">
        <v>324</v>
      </c>
      <c r="F13" s="115">
        <v>109363</v>
      </c>
    </row>
    <row r="14" spans="1:7" ht="15" customHeight="1" x14ac:dyDescent="0.25">
      <c r="A14" s="112" t="s">
        <v>2592</v>
      </c>
      <c r="B14" s="112" t="s">
        <v>2593</v>
      </c>
      <c r="C14" s="122">
        <v>60</v>
      </c>
      <c r="D14" s="122"/>
      <c r="E14" s="122">
        <v>60</v>
      </c>
      <c r="F14" s="124" t="s">
        <v>5</v>
      </c>
    </row>
    <row r="15" spans="1:7" ht="15" customHeight="1" x14ac:dyDescent="0.25">
      <c r="A15" s="474" t="s">
        <v>107</v>
      </c>
      <c r="B15" s="112" t="s">
        <v>2148</v>
      </c>
      <c r="C15" s="122">
        <v>1992.34</v>
      </c>
      <c r="D15" s="122"/>
      <c r="E15" s="122">
        <v>1992.34</v>
      </c>
      <c r="F15" s="112">
        <v>109364</v>
      </c>
    </row>
    <row r="16" spans="1:7" ht="15" customHeight="1" x14ac:dyDescent="0.25">
      <c r="C16" s="410">
        <f>SUM(C9:C15)</f>
        <v>10131.83</v>
      </c>
      <c r="D16" s="410">
        <f>SUM(D9:D15)</f>
        <v>69.349999999999994</v>
      </c>
      <c r="E16" s="410">
        <f>SUM(E9:E15)</f>
        <v>10201.18</v>
      </c>
    </row>
    <row r="17" spans="1:6" ht="15" customHeight="1" x14ac:dyDescent="0.25">
      <c r="C17" s="476"/>
      <c r="D17" s="476"/>
      <c r="E17" s="476"/>
    </row>
    <row r="18" spans="1:6" ht="15" customHeight="1" x14ac:dyDescent="0.3">
      <c r="A18" s="473" t="s">
        <v>876</v>
      </c>
      <c r="C18" s="412"/>
      <c r="D18" s="412"/>
      <c r="E18" s="412"/>
    </row>
    <row r="19" spans="1:6" ht="15" customHeight="1" x14ac:dyDescent="0.25">
      <c r="A19" s="474" t="s">
        <v>206</v>
      </c>
      <c r="B19" s="112" t="s">
        <v>4</v>
      </c>
      <c r="C19" s="412">
        <v>474.5</v>
      </c>
      <c r="D19" s="412"/>
      <c r="E19" s="412">
        <v>474.5</v>
      </c>
      <c r="F19" s="115" t="s">
        <v>5</v>
      </c>
    </row>
    <row r="20" spans="1:6" ht="15" customHeight="1" x14ac:dyDescent="0.25">
      <c r="A20" s="474" t="s">
        <v>30</v>
      </c>
      <c r="B20" s="112" t="s">
        <v>2594</v>
      </c>
      <c r="C20" s="120">
        <v>15</v>
      </c>
      <c r="D20" s="120">
        <v>3</v>
      </c>
      <c r="E20" s="120">
        <v>18</v>
      </c>
      <c r="F20" s="115" t="s">
        <v>5</v>
      </c>
    </row>
    <row r="21" spans="1:6" ht="15" customHeight="1" x14ac:dyDescent="0.25">
      <c r="A21" s="474" t="s">
        <v>2595</v>
      </c>
      <c r="B21" s="112" t="s">
        <v>2596</v>
      </c>
      <c r="C21" s="120">
        <v>22.89</v>
      </c>
      <c r="D21" s="120">
        <v>4.58</v>
      </c>
      <c r="E21" s="120">
        <v>27.47</v>
      </c>
      <c r="F21" s="115" t="s">
        <v>5</v>
      </c>
    </row>
    <row r="22" spans="1:6" s="127" customFormat="1" ht="15" customHeight="1" x14ac:dyDescent="0.3">
      <c r="B22" s="128"/>
      <c r="C22" s="410">
        <f>SUM(C19:C21)</f>
        <v>512.39</v>
      </c>
      <c r="D22" s="410">
        <f>SUM(D19:D21)</f>
        <v>7.58</v>
      </c>
      <c r="E22" s="410">
        <f>SUM(E19:E21)</f>
        <v>519.97</v>
      </c>
      <c r="F22" s="126"/>
    </row>
    <row r="23" spans="1:6" s="127" customFormat="1" ht="15" customHeight="1" x14ac:dyDescent="0.3">
      <c r="B23" s="128"/>
      <c r="C23" s="476"/>
      <c r="D23" s="476"/>
      <c r="E23" s="476"/>
      <c r="F23" s="126"/>
    </row>
    <row r="24" spans="1:6" ht="15" customHeight="1" x14ac:dyDescent="0.3">
      <c r="A24" s="473" t="s">
        <v>887</v>
      </c>
      <c r="C24" s="412"/>
      <c r="D24" s="412"/>
      <c r="E24" s="412"/>
    </row>
    <row r="25" spans="1:6" ht="15" customHeight="1" x14ac:dyDescent="0.25">
      <c r="A25" s="474" t="s">
        <v>3</v>
      </c>
      <c r="B25" s="112" t="s">
        <v>4</v>
      </c>
      <c r="C25" s="412">
        <v>191.1</v>
      </c>
      <c r="D25" s="412"/>
      <c r="E25" s="412">
        <v>191.1</v>
      </c>
      <c r="F25" s="115" t="s">
        <v>5</v>
      </c>
    </row>
    <row r="26" spans="1:6" ht="15" customHeight="1" x14ac:dyDescent="0.25">
      <c r="A26" s="474" t="s">
        <v>253</v>
      </c>
      <c r="B26" s="478" t="s">
        <v>2597</v>
      </c>
      <c r="C26" s="417">
        <v>35</v>
      </c>
      <c r="D26" s="417">
        <v>7</v>
      </c>
      <c r="E26" s="417">
        <v>42</v>
      </c>
      <c r="F26" s="133">
        <v>109365</v>
      </c>
    </row>
    <row r="27" spans="1:6" ht="15" customHeight="1" x14ac:dyDescent="0.25">
      <c r="A27" s="129"/>
      <c r="B27" s="127"/>
      <c r="C27" s="410">
        <f>SUM(C25:C26)</f>
        <v>226.1</v>
      </c>
      <c r="D27" s="410">
        <f>SUM(D25:D26)</f>
        <v>7</v>
      </c>
      <c r="E27" s="410">
        <f>SUM(E25:E26)</f>
        <v>233.1</v>
      </c>
    </row>
    <row r="28" spans="1:6" ht="15" customHeight="1" x14ac:dyDescent="0.25">
      <c r="A28" s="129"/>
      <c r="B28" s="127"/>
      <c r="C28" s="476"/>
      <c r="D28" s="476"/>
      <c r="E28" s="476"/>
    </row>
    <row r="29" spans="1:6" ht="15" customHeight="1" x14ac:dyDescent="0.3">
      <c r="A29" s="473" t="s">
        <v>1175</v>
      </c>
      <c r="C29" s="476"/>
      <c r="D29" s="476"/>
      <c r="E29" s="476"/>
    </row>
    <row r="30" spans="1:6" ht="15" customHeight="1" x14ac:dyDescent="0.25">
      <c r="A30" s="474" t="s">
        <v>2595</v>
      </c>
      <c r="B30" s="112" t="s">
        <v>2598</v>
      </c>
      <c r="C30" s="476">
        <v>9.7200000000000006</v>
      </c>
      <c r="D30" s="476">
        <v>1.94</v>
      </c>
      <c r="E30" s="476">
        <v>11.66</v>
      </c>
      <c r="F30" s="115" t="s">
        <v>5</v>
      </c>
    </row>
    <row r="31" spans="1:6" ht="15" customHeight="1" x14ac:dyDescent="0.25">
      <c r="A31" s="474" t="s">
        <v>1727</v>
      </c>
      <c r="B31" s="112" t="s">
        <v>2599</v>
      </c>
      <c r="C31" s="476">
        <v>8</v>
      </c>
      <c r="D31" s="476"/>
      <c r="E31" s="476">
        <v>8</v>
      </c>
      <c r="F31" s="115" t="s">
        <v>52</v>
      </c>
    </row>
    <row r="32" spans="1:6" ht="15" customHeight="1" x14ac:dyDescent="0.25">
      <c r="C32" s="410">
        <f>SUM(C30:C31)</f>
        <v>17.72</v>
      </c>
      <c r="D32" s="410">
        <f>SUM(D30:D31)</f>
        <v>1.94</v>
      </c>
      <c r="E32" s="410">
        <f>SUM(E30:E31)</f>
        <v>19.66</v>
      </c>
    </row>
    <row r="33" spans="1:8" ht="15" customHeight="1" x14ac:dyDescent="0.25"/>
    <row r="34" spans="1:8" ht="15" customHeight="1" x14ac:dyDescent="0.3">
      <c r="A34" s="473" t="s">
        <v>1183</v>
      </c>
      <c r="B34" s="474"/>
      <c r="C34" s="412"/>
      <c r="D34" s="412"/>
      <c r="E34" s="412"/>
    </row>
    <row r="35" spans="1:8" ht="15" customHeight="1" x14ac:dyDescent="0.25">
      <c r="A35" s="474" t="s">
        <v>206</v>
      </c>
      <c r="B35" s="474" t="s">
        <v>4</v>
      </c>
      <c r="C35" s="412">
        <v>564.75</v>
      </c>
      <c r="D35" s="412"/>
      <c r="E35" s="412">
        <v>564.75</v>
      </c>
      <c r="F35" s="115" t="s">
        <v>5</v>
      </c>
    </row>
    <row r="36" spans="1:8" ht="15" customHeight="1" x14ac:dyDescent="0.25">
      <c r="A36" s="474" t="s">
        <v>686</v>
      </c>
      <c r="B36" s="474" t="s">
        <v>2600</v>
      </c>
      <c r="C36" s="412">
        <v>410</v>
      </c>
      <c r="D36" s="412">
        <v>82</v>
      </c>
      <c r="E36" s="412">
        <v>492</v>
      </c>
      <c r="F36" s="115">
        <v>109366</v>
      </c>
    </row>
    <row r="37" spans="1:8" ht="15" customHeight="1" x14ac:dyDescent="0.25">
      <c r="C37" s="410">
        <f>SUM(C35:C36)</f>
        <v>974.75</v>
      </c>
      <c r="D37" s="410">
        <f>SUM(D35:D36)</f>
        <v>82</v>
      </c>
      <c r="E37" s="410">
        <f>SUM(E35:E36)</f>
        <v>1056.75</v>
      </c>
    </row>
    <row r="38" spans="1:8" ht="15" customHeight="1" x14ac:dyDescent="0.25">
      <c r="C38" s="476"/>
      <c r="D38" s="476"/>
      <c r="E38" s="476"/>
    </row>
    <row r="39" spans="1:8" ht="15" customHeight="1" x14ac:dyDescent="0.3">
      <c r="A39" s="473" t="s">
        <v>888</v>
      </c>
      <c r="C39" s="412"/>
      <c r="D39" s="412"/>
      <c r="E39" s="412"/>
    </row>
    <row r="40" spans="1:8" ht="15" customHeight="1" x14ac:dyDescent="0.25">
      <c r="A40" s="474" t="s">
        <v>3</v>
      </c>
      <c r="B40" s="112" t="s">
        <v>4</v>
      </c>
      <c r="C40" s="412">
        <v>307.89999999999998</v>
      </c>
      <c r="D40" s="412"/>
      <c r="E40" s="412">
        <v>307.89999999999998</v>
      </c>
      <c r="F40" s="115" t="s">
        <v>5</v>
      </c>
    </row>
    <row r="41" spans="1:8" ht="15" customHeight="1" x14ac:dyDescent="0.25">
      <c r="A41" s="474" t="s">
        <v>3</v>
      </c>
      <c r="B41" s="112" t="s">
        <v>4</v>
      </c>
      <c r="C41" s="412">
        <v>122.5</v>
      </c>
      <c r="D41" s="412"/>
      <c r="E41" s="412">
        <v>122.5</v>
      </c>
      <c r="F41" s="115" t="s">
        <v>5</v>
      </c>
    </row>
    <row r="42" spans="1:8" ht="15" customHeight="1" x14ac:dyDescent="0.25">
      <c r="A42" s="474" t="s">
        <v>3</v>
      </c>
      <c r="B42" s="112" t="s">
        <v>4</v>
      </c>
      <c r="C42" s="412">
        <v>196</v>
      </c>
      <c r="D42" s="412"/>
      <c r="E42" s="412">
        <v>196</v>
      </c>
      <c r="F42" s="115" t="s">
        <v>5</v>
      </c>
    </row>
    <row r="43" spans="1:8" ht="15" customHeight="1" x14ac:dyDescent="0.25">
      <c r="A43" s="474" t="s">
        <v>469</v>
      </c>
      <c r="B43" s="112" t="s">
        <v>445</v>
      </c>
      <c r="C43" s="412">
        <v>369</v>
      </c>
      <c r="D43" s="412"/>
      <c r="E43" s="412">
        <v>369</v>
      </c>
      <c r="F43" s="115">
        <v>109367</v>
      </c>
    </row>
    <row r="44" spans="1:8" ht="15" customHeight="1" x14ac:dyDescent="0.25">
      <c r="A44" s="474" t="s">
        <v>316</v>
      </c>
      <c r="B44" s="112" t="s">
        <v>2235</v>
      </c>
      <c r="C44" s="412">
        <v>206</v>
      </c>
      <c r="D44" s="412">
        <v>41.2</v>
      </c>
      <c r="E44" s="412">
        <v>247.2</v>
      </c>
      <c r="F44" s="115">
        <v>109368</v>
      </c>
    </row>
    <row r="45" spans="1:8" ht="15" customHeight="1" x14ac:dyDescent="0.25">
      <c r="A45" s="129"/>
      <c r="B45" s="127"/>
      <c r="C45" s="410">
        <f>SUM(C40:C44)</f>
        <v>1201.4000000000001</v>
      </c>
      <c r="D45" s="410">
        <f>SUM(D40:D44)</f>
        <v>41.2</v>
      </c>
      <c r="E45" s="410">
        <f>SUM(E40:E44)</f>
        <v>1242.5999999999999</v>
      </c>
    </row>
    <row r="46" spans="1:8" ht="15" customHeight="1" x14ac:dyDescent="0.25">
      <c r="A46" s="129"/>
      <c r="B46" s="127"/>
      <c r="C46" s="476"/>
      <c r="D46" s="476"/>
      <c r="E46" s="476"/>
    </row>
    <row r="47" spans="1:8" ht="15" customHeight="1" x14ac:dyDescent="0.25">
      <c r="C47" s="476"/>
      <c r="D47" s="476"/>
      <c r="E47" s="476"/>
      <c r="H47" s="249"/>
    </row>
    <row r="48" spans="1:8" ht="15" customHeight="1" x14ac:dyDescent="0.3">
      <c r="A48" s="473" t="s">
        <v>894</v>
      </c>
      <c r="C48" s="112"/>
      <c r="D48" s="112"/>
      <c r="E48" s="112"/>
      <c r="F48" s="112"/>
    </row>
    <row r="49" spans="1:8" ht="15" customHeight="1" x14ac:dyDescent="0.25">
      <c r="A49" s="137" t="s">
        <v>90</v>
      </c>
      <c r="B49" s="138" t="s">
        <v>476</v>
      </c>
      <c r="C49" s="122">
        <v>8533.27</v>
      </c>
      <c r="D49" s="450"/>
      <c r="E49" s="122">
        <v>8533.27</v>
      </c>
      <c r="F49" s="124" t="s">
        <v>92</v>
      </c>
    </row>
    <row r="50" spans="1:8" ht="15" customHeight="1" x14ac:dyDescent="0.25">
      <c r="A50" s="137" t="s">
        <v>93</v>
      </c>
      <c r="B50" s="138" t="s">
        <v>477</v>
      </c>
      <c r="C50" s="122">
        <v>2248.87</v>
      </c>
      <c r="D50" s="450"/>
      <c r="E50" s="122">
        <v>2248.87</v>
      </c>
      <c r="F50" s="124">
        <v>109369</v>
      </c>
    </row>
    <row r="51" spans="1:8" ht="15" customHeight="1" x14ac:dyDescent="0.25">
      <c r="A51" s="137" t="s">
        <v>95</v>
      </c>
      <c r="B51" s="138" t="s">
        <v>2601</v>
      </c>
      <c r="C51" s="122">
        <v>2418.59</v>
      </c>
      <c r="D51" s="450"/>
      <c r="E51" s="122">
        <v>2418.59</v>
      </c>
      <c r="F51" s="124">
        <v>109370</v>
      </c>
    </row>
    <row r="52" spans="1:8" ht="15" customHeight="1" x14ac:dyDescent="0.25">
      <c r="C52" s="410">
        <f>SUM(C49:C51)</f>
        <v>13200.73</v>
      </c>
      <c r="D52" s="410">
        <f>SUM(D49:D51)</f>
        <v>0</v>
      </c>
      <c r="E52" s="410">
        <f>SUM(E49:E51)</f>
        <v>13200.73</v>
      </c>
      <c r="F52" s="112"/>
    </row>
    <row r="53" spans="1:8" ht="15" customHeight="1" x14ac:dyDescent="0.25">
      <c r="C53" s="112"/>
      <c r="D53" s="112"/>
      <c r="E53" s="112"/>
      <c r="F53" s="112"/>
    </row>
    <row r="54" spans="1:8" ht="15" customHeight="1" x14ac:dyDescent="0.25">
      <c r="B54" s="141" t="s">
        <v>75</v>
      </c>
      <c r="C54" s="410">
        <f>SUM(+C6+C37+C22+C16+C27+C45+C32+C52)</f>
        <v>26886.42</v>
      </c>
      <c r="D54" s="410">
        <f>SUM(+D6+D37+D22+D16+D27+D45+D32+D52)</f>
        <v>209.07</v>
      </c>
      <c r="E54" s="410">
        <f>SUM(+E6+E37+E22+E16+E27+E45+E32+E52)</f>
        <v>27095.49</v>
      </c>
    </row>
    <row r="55" spans="1:8" ht="15" customHeight="1" x14ac:dyDescent="0.25">
      <c r="B55" s="145"/>
      <c r="C55" s="476"/>
      <c r="D55" s="476"/>
      <c r="E55" s="476"/>
    </row>
    <row r="56" spans="1:8" ht="15" customHeight="1" x14ac:dyDescent="0.25"/>
    <row r="57" spans="1:8" ht="15" customHeight="1" x14ac:dyDescent="0.25"/>
    <row r="58" spans="1:8" ht="15" customHeight="1" x14ac:dyDescent="0.25"/>
    <row r="59" spans="1:8" ht="15" customHeight="1" x14ac:dyDescent="0.25">
      <c r="G59" s="137"/>
    </row>
    <row r="60" spans="1:8" ht="15" customHeight="1" x14ac:dyDescent="0.25">
      <c r="H60" s="137"/>
    </row>
    <row r="61" spans="1:8" ht="15" customHeight="1" x14ac:dyDescent="0.25">
      <c r="H61" s="137"/>
    </row>
    <row r="62" spans="1:8" s="137" customFormat="1" ht="15" customHeight="1" x14ac:dyDescent="0.25">
      <c r="A62" s="112"/>
      <c r="B62" s="112"/>
      <c r="C62" s="409"/>
      <c r="D62" s="409"/>
      <c r="E62" s="409"/>
      <c r="F62" s="115"/>
      <c r="G62" s="112"/>
      <c r="H62" s="112"/>
    </row>
    <row r="63" spans="1:8" s="137" customFormat="1" x14ac:dyDescent="0.25">
      <c r="A63" s="112"/>
      <c r="B63" s="112"/>
      <c r="C63" s="409"/>
      <c r="D63" s="409"/>
      <c r="E63" s="409"/>
      <c r="F63" s="115"/>
      <c r="G63" s="112"/>
      <c r="H63" s="112"/>
    </row>
    <row r="64" spans="1:8" s="137" customFormat="1" x14ac:dyDescent="0.25">
      <c r="A64" s="112"/>
      <c r="B64" s="112"/>
      <c r="C64" s="409"/>
      <c r="D64" s="409"/>
      <c r="E64" s="409"/>
      <c r="F64" s="115"/>
      <c r="G64" s="112"/>
      <c r="H64" s="112"/>
    </row>
  </sheetData>
  <mergeCells count="1">
    <mergeCell ref="A1:F1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19" workbookViewId="0">
      <selection activeCell="K91" sqref="K91"/>
    </sheetView>
  </sheetViews>
  <sheetFormatPr defaultColWidth="8.8984375" defaultRowHeight="13.85" x14ac:dyDescent="0.25"/>
  <cols>
    <col min="1" max="1" width="34.09765625" style="112" customWidth="1"/>
    <col min="2" max="2" width="47" style="112" customWidth="1"/>
    <col min="3" max="3" width="12.8984375" style="409" customWidth="1"/>
    <col min="4" max="4" width="10.59765625" style="409" customWidth="1"/>
    <col min="5" max="5" width="12.3984375" style="409" customWidth="1"/>
    <col min="6" max="6" width="8.59765625" style="115" customWidth="1"/>
    <col min="7" max="7" width="3.09765625" style="112" customWidth="1"/>
    <col min="8" max="255" width="8.8984375" style="112"/>
    <col min="256" max="256" width="4.3984375" style="112" customWidth="1"/>
    <col min="257" max="257" width="34.09765625" style="112" customWidth="1"/>
    <col min="258" max="258" width="47" style="112" customWidth="1"/>
    <col min="259" max="259" width="12.8984375" style="112" customWidth="1"/>
    <col min="260" max="260" width="10.59765625" style="112" customWidth="1"/>
    <col min="261" max="261" width="12.3984375" style="112" customWidth="1"/>
    <col min="262" max="262" width="8.59765625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4.09765625" style="112" customWidth="1"/>
    <col min="514" max="514" width="47" style="112" customWidth="1"/>
    <col min="515" max="515" width="12.8984375" style="112" customWidth="1"/>
    <col min="516" max="516" width="10.59765625" style="112" customWidth="1"/>
    <col min="517" max="517" width="12.3984375" style="112" customWidth="1"/>
    <col min="518" max="518" width="8.59765625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4.09765625" style="112" customWidth="1"/>
    <col min="770" max="770" width="47" style="112" customWidth="1"/>
    <col min="771" max="771" width="12.8984375" style="112" customWidth="1"/>
    <col min="772" max="772" width="10.59765625" style="112" customWidth="1"/>
    <col min="773" max="773" width="12.3984375" style="112" customWidth="1"/>
    <col min="774" max="774" width="8.59765625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4.09765625" style="112" customWidth="1"/>
    <col min="1026" max="1026" width="47" style="112" customWidth="1"/>
    <col min="1027" max="1027" width="12.8984375" style="112" customWidth="1"/>
    <col min="1028" max="1028" width="10.59765625" style="112" customWidth="1"/>
    <col min="1029" max="1029" width="12.3984375" style="112" customWidth="1"/>
    <col min="1030" max="1030" width="8.59765625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4.09765625" style="112" customWidth="1"/>
    <col min="1282" max="1282" width="47" style="112" customWidth="1"/>
    <col min="1283" max="1283" width="12.8984375" style="112" customWidth="1"/>
    <col min="1284" max="1284" width="10.59765625" style="112" customWidth="1"/>
    <col min="1285" max="1285" width="12.3984375" style="112" customWidth="1"/>
    <col min="1286" max="1286" width="8.59765625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4.09765625" style="112" customWidth="1"/>
    <col min="1538" max="1538" width="47" style="112" customWidth="1"/>
    <col min="1539" max="1539" width="12.8984375" style="112" customWidth="1"/>
    <col min="1540" max="1540" width="10.59765625" style="112" customWidth="1"/>
    <col min="1541" max="1541" width="12.3984375" style="112" customWidth="1"/>
    <col min="1542" max="1542" width="8.59765625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4.09765625" style="112" customWidth="1"/>
    <col min="1794" max="1794" width="47" style="112" customWidth="1"/>
    <col min="1795" max="1795" width="12.8984375" style="112" customWidth="1"/>
    <col min="1796" max="1796" width="10.59765625" style="112" customWidth="1"/>
    <col min="1797" max="1797" width="12.3984375" style="112" customWidth="1"/>
    <col min="1798" max="1798" width="8.59765625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4.09765625" style="112" customWidth="1"/>
    <col min="2050" max="2050" width="47" style="112" customWidth="1"/>
    <col min="2051" max="2051" width="12.8984375" style="112" customWidth="1"/>
    <col min="2052" max="2052" width="10.59765625" style="112" customWidth="1"/>
    <col min="2053" max="2053" width="12.3984375" style="112" customWidth="1"/>
    <col min="2054" max="2054" width="8.59765625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4.09765625" style="112" customWidth="1"/>
    <col min="2306" max="2306" width="47" style="112" customWidth="1"/>
    <col min="2307" max="2307" width="12.8984375" style="112" customWidth="1"/>
    <col min="2308" max="2308" width="10.59765625" style="112" customWidth="1"/>
    <col min="2309" max="2309" width="12.3984375" style="112" customWidth="1"/>
    <col min="2310" max="2310" width="8.59765625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4.09765625" style="112" customWidth="1"/>
    <col min="2562" max="2562" width="47" style="112" customWidth="1"/>
    <col min="2563" max="2563" width="12.8984375" style="112" customWidth="1"/>
    <col min="2564" max="2564" width="10.59765625" style="112" customWidth="1"/>
    <col min="2565" max="2565" width="12.3984375" style="112" customWidth="1"/>
    <col min="2566" max="2566" width="8.59765625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4.09765625" style="112" customWidth="1"/>
    <col min="2818" max="2818" width="47" style="112" customWidth="1"/>
    <col min="2819" max="2819" width="12.8984375" style="112" customWidth="1"/>
    <col min="2820" max="2820" width="10.59765625" style="112" customWidth="1"/>
    <col min="2821" max="2821" width="12.3984375" style="112" customWidth="1"/>
    <col min="2822" max="2822" width="8.59765625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4.09765625" style="112" customWidth="1"/>
    <col min="3074" max="3074" width="47" style="112" customWidth="1"/>
    <col min="3075" max="3075" width="12.8984375" style="112" customWidth="1"/>
    <col min="3076" max="3076" width="10.59765625" style="112" customWidth="1"/>
    <col min="3077" max="3077" width="12.3984375" style="112" customWidth="1"/>
    <col min="3078" max="3078" width="8.59765625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4.09765625" style="112" customWidth="1"/>
    <col min="3330" max="3330" width="47" style="112" customWidth="1"/>
    <col min="3331" max="3331" width="12.8984375" style="112" customWidth="1"/>
    <col min="3332" max="3332" width="10.59765625" style="112" customWidth="1"/>
    <col min="3333" max="3333" width="12.3984375" style="112" customWidth="1"/>
    <col min="3334" max="3334" width="8.59765625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4.09765625" style="112" customWidth="1"/>
    <col min="3586" max="3586" width="47" style="112" customWidth="1"/>
    <col min="3587" max="3587" width="12.8984375" style="112" customWidth="1"/>
    <col min="3588" max="3588" width="10.59765625" style="112" customWidth="1"/>
    <col min="3589" max="3589" width="12.3984375" style="112" customWidth="1"/>
    <col min="3590" max="3590" width="8.59765625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4.09765625" style="112" customWidth="1"/>
    <col min="3842" max="3842" width="47" style="112" customWidth="1"/>
    <col min="3843" max="3843" width="12.8984375" style="112" customWidth="1"/>
    <col min="3844" max="3844" width="10.59765625" style="112" customWidth="1"/>
    <col min="3845" max="3845" width="12.3984375" style="112" customWidth="1"/>
    <col min="3846" max="3846" width="8.59765625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4.09765625" style="112" customWidth="1"/>
    <col min="4098" max="4098" width="47" style="112" customWidth="1"/>
    <col min="4099" max="4099" width="12.8984375" style="112" customWidth="1"/>
    <col min="4100" max="4100" width="10.59765625" style="112" customWidth="1"/>
    <col min="4101" max="4101" width="12.3984375" style="112" customWidth="1"/>
    <col min="4102" max="4102" width="8.59765625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4.09765625" style="112" customWidth="1"/>
    <col min="4354" max="4354" width="47" style="112" customWidth="1"/>
    <col min="4355" max="4355" width="12.8984375" style="112" customWidth="1"/>
    <col min="4356" max="4356" width="10.59765625" style="112" customWidth="1"/>
    <col min="4357" max="4357" width="12.3984375" style="112" customWidth="1"/>
    <col min="4358" max="4358" width="8.59765625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4.09765625" style="112" customWidth="1"/>
    <col min="4610" max="4610" width="47" style="112" customWidth="1"/>
    <col min="4611" max="4611" width="12.8984375" style="112" customWidth="1"/>
    <col min="4612" max="4612" width="10.59765625" style="112" customWidth="1"/>
    <col min="4613" max="4613" width="12.3984375" style="112" customWidth="1"/>
    <col min="4614" max="4614" width="8.59765625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4.09765625" style="112" customWidth="1"/>
    <col min="4866" max="4866" width="47" style="112" customWidth="1"/>
    <col min="4867" max="4867" width="12.8984375" style="112" customWidth="1"/>
    <col min="4868" max="4868" width="10.59765625" style="112" customWidth="1"/>
    <col min="4869" max="4869" width="12.3984375" style="112" customWidth="1"/>
    <col min="4870" max="4870" width="8.59765625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4.09765625" style="112" customWidth="1"/>
    <col min="5122" max="5122" width="47" style="112" customWidth="1"/>
    <col min="5123" max="5123" width="12.8984375" style="112" customWidth="1"/>
    <col min="5124" max="5124" width="10.59765625" style="112" customWidth="1"/>
    <col min="5125" max="5125" width="12.3984375" style="112" customWidth="1"/>
    <col min="5126" max="5126" width="8.59765625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4.09765625" style="112" customWidth="1"/>
    <col min="5378" max="5378" width="47" style="112" customWidth="1"/>
    <col min="5379" max="5379" width="12.8984375" style="112" customWidth="1"/>
    <col min="5380" max="5380" width="10.59765625" style="112" customWidth="1"/>
    <col min="5381" max="5381" width="12.3984375" style="112" customWidth="1"/>
    <col min="5382" max="5382" width="8.59765625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4.09765625" style="112" customWidth="1"/>
    <col min="5634" max="5634" width="47" style="112" customWidth="1"/>
    <col min="5635" max="5635" width="12.8984375" style="112" customWidth="1"/>
    <col min="5636" max="5636" width="10.59765625" style="112" customWidth="1"/>
    <col min="5637" max="5637" width="12.3984375" style="112" customWidth="1"/>
    <col min="5638" max="5638" width="8.59765625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4.09765625" style="112" customWidth="1"/>
    <col min="5890" max="5890" width="47" style="112" customWidth="1"/>
    <col min="5891" max="5891" width="12.8984375" style="112" customWidth="1"/>
    <col min="5892" max="5892" width="10.59765625" style="112" customWidth="1"/>
    <col min="5893" max="5893" width="12.3984375" style="112" customWidth="1"/>
    <col min="5894" max="5894" width="8.59765625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4.09765625" style="112" customWidth="1"/>
    <col min="6146" max="6146" width="47" style="112" customWidth="1"/>
    <col min="6147" max="6147" width="12.8984375" style="112" customWidth="1"/>
    <col min="6148" max="6148" width="10.59765625" style="112" customWidth="1"/>
    <col min="6149" max="6149" width="12.3984375" style="112" customWidth="1"/>
    <col min="6150" max="6150" width="8.59765625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4.09765625" style="112" customWidth="1"/>
    <col min="6402" max="6402" width="47" style="112" customWidth="1"/>
    <col min="6403" max="6403" width="12.8984375" style="112" customWidth="1"/>
    <col min="6404" max="6404" width="10.59765625" style="112" customWidth="1"/>
    <col min="6405" max="6405" width="12.3984375" style="112" customWidth="1"/>
    <col min="6406" max="6406" width="8.59765625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4.09765625" style="112" customWidth="1"/>
    <col min="6658" max="6658" width="47" style="112" customWidth="1"/>
    <col min="6659" max="6659" width="12.8984375" style="112" customWidth="1"/>
    <col min="6660" max="6660" width="10.59765625" style="112" customWidth="1"/>
    <col min="6661" max="6661" width="12.3984375" style="112" customWidth="1"/>
    <col min="6662" max="6662" width="8.59765625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4.09765625" style="112" customWidth="1"/>
    <col min="6914" max="6914" width="47" style="112" customWidth="1"/>
    <col min="6915" max="6915" width="12.8984375" style="112" customWidth="1"/>
    <col min="6916" max="6916" width="10.59765625" style="112" customWidth="1"/>
    <col min="6917" max="6917" width="12.3984375" style="112" customWidth="1"/>
    <col min="6918" max="6918" width="8.59765625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4.09765625" style="112" customWidth="1"/>
    <col min="7170" max="7170" width="47" style="112" customWidth="1"/>
    <col min="7171" max="7171" width="12.8984375" style="112" customWidth="1"/>
    <col min="7172" max="7172" width="10.59765625" style="112" customWidth="1"/>
    <col min="7173" max="7173" width="12.3984375" style="112" customWidth="1"/>
    <col min="7174" max="7174" width="8.59765625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4.09765625" style="112" customWidth="1"/>
    <col min="7426" max="7426" width="47" style="112" customWidth="1"/>
    <col min="7427" max="7427" width="12.8984375" style="112" customWidth="1"/>
    <col min="7428" max="7428" width="10.59765625" style="112" customWidth="1"/>
    <col min="7429" max="7429" width="12.3984375" style="112" customWidth="1"/>
    <col min="7430" max="7430" width="8.59765625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4.09765625" style="112" customWidth="1"/>
    <col min="7682" max="7682" width="47" style="112" customWidth="1"/>
    <col min="7683" max="7683" width="12.8984375" style="112" customWidth="1"/>
    <col min="7684" max="7684" width="10.59765625" style="112" customWidth="1"/>
    <col min="7685" max="7685" width="12.3984375" style="112" customWidth="1"/>
    <col min="7686" max="7686" width="8.59765625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4.09765625" style="112" customWidth="1"/>
    <col min="7938" max="7938" width="47" style="112" customWidth="1"/>
    <col min="7939" max="7939" width="12.8984375" style="112" customWidth="1"/>
    <col min="7940" max="7940" width="10.59765625" style="112" customWidth="1"/>
    <col min="7941" max="7941" width="12.3984375" style="112" customWidth="1"/>
    <col min="7942" max="7942" width="8.59765625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4.09765625" style="112" customWidth="1"/>
    <col min="8194" max="8194" width="47" style="112" customWidth="1"/>
    <col min="8195" max="8195" width="12.8984375" style="112" customWidth="1"/>
    <col min="8196" max="8196" width="10.59765625" style="112" customWidth="1"/>
    <col min="8197" max="8197" width="12.3984375" style="112" customWidth="1"/>
    <col min="8198" max="8198" width="8.59765625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4.09765625" style="112" customWidth="1"/>
    <col min="8450" max="8450" width="47" style="112" customWidth="1"/>
    <col min="8451" max="8451" width="12.8984375" style="112" customWidth="1"/>
    <col min="8452" max="8452" width="10.59765625" style="112" customWidth="1"/>
    <col min="8453" max="8453" width="12.3984375" style="112" customWidth="1"/>
    <col min="8454" max="8454" width="8.59765625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4.09765625" style="112" customWidth="1"/>
    <col min="8706" max="8706" width="47" style="112" customWidth="1"/>
    <col min="8707" max="8707" width="12.8984375" style="112" customWidth="1"/>
    <col min="8708" max="8708" width="10.59765625" style="112" customWidth="1"/>
    <col min="8709" max="8709" width="12.3984375" style="112" customWidth="1"/>
    <col min="8710" max="8710" width="8.59765625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4.09765625" style="112" customWidth="1"/>
    <col min="8962" max="8962" width="47" style="112" customWidth="1"/>
    <col min="8963" max="8963" width="12.8984375" style="112" customWidth="1"/>
    <col min="8964" max="8964" width="10.59765625" style="112" customWidth="1"/>
    <col min="8965" max="8965" width="12.3984375" style="112" customWidth="1"/>
    <col min="8966" max="8966" width="8.59765625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4.09765625" style="112" customWidth="1"/>
    <col min="9218" max="9218" width="47" style="112" customWidth="1"/>
    <col min="9219" max="9219" width="12.8984375" style="112" customWidth="1"/>
    <col min="9220" max="9220" width="10.59765625" style="112" customWidth="1"/>
    <col min="9221" max="9221" width="12.3984375" style="112" customWidth="1"/>
    <col min="9222" max="9222" width="8.59765625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4.09765625" style="112" customWidth="1"/>
    <col min="9474" max="9474" width="47" style="112" customWidth="1"/>
    <col min="9475" max="9475" width="12.8984375" style="112" customWidth="1"/>
    <col min="9476" max="9476" width="10.59765625" style="112" customWidth="1"/>
    <col min="9477" max="9477" width="12.3984375" style="112" customWidth="1"/>
    <col min="9478" max="9478" width="8.59765625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4.09765625" style="112" customWidth="1"/>
    <col min="9730" max="9730" width="47" style="112" customWidth="1"/>
    <col min="9731" max="9731" width="12.8984375" style="112" customWidth="1"/>
    <col min="9732" max="9732" width="10.59765625" style="112" customWidth="1"/>
    <col min="9733" max="9733" width="12.3984375" style="112" customWidth="1"/>
    <col min="9734" max="9734" width="8.59765625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4.09765625" style="112" customWidth="1"/>
    <col min="9986" max="9986" width="47" style="112" customWidth="1"/>
    <col min="9987" max="9987" width="12.8984375" style="112" customWidth="1"/>
    <col min="9988" max="9988" width="10.59765625" style="112" customWidth="1"/>
    <col min="9989" max="9989" width="12.3984375" style="112" customWidth="1"/>
    <col min="9990" max="9990" width="8.59765625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4.09765625" style="112" customWidth="1"/>
    <col min="10242" max="10242" width="47" style="112" customWidth="1"/>
    <col min="10243" max="10243" width="12.8984375" style="112" customWidth="1"/>
    <col min="10244" max="10244" width="10.59765625" style="112" customWidth="1"/>
    <col min="10245" max="10245" width="12.3984375" style="112" customWidth="1"/>
    <col min="10246" max="10246" width="8.59765625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4.09765625" style="112" customWidth="1"/>
    <col min="10498" max="10498" width="47" style="112" customWidth="1"/>
    <col min="10499" max="10499" width="12.8984375" style="112" customWidth="1"/>
    <col min="10500" max="10500" width="10.59765625" style="112" customWidth="1"/>
    <col min="10501" max="10501" width="12.3984375" style="112" customWidth="1"/>
    <col min="10502" max="10502" width="8.59765625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4.09765625" style="112" customWidth="1"/>
    <col min="10754" max="10754" width="47" style="112" customWidth="1"/>
    <col min="10755" max="10755" width="12.8984375" style="112" customWidth="1"/>
    <col min="10756" max="10756" width="10.59765625" style="112" customWidth="1"/>
    <col min="10757" max="10757" width="12.3984375" style="112" customWidth="1"/>
    <col min="10758" max="10758" width="8.59765625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4.09765625" style="112" customWidth="1"/>
    <col min="11010" max="11010" width="47" style="112" customWidth="1"/>
    <col min="11011" max="11011" width="12.8984375" style="112" customWidth="1"/>
    <col min="11012" max="11012" width="10.59765625" style="112" customWidth="1"/>
    <col min="11013" max="11013" width="12.3984375" style="112" customWidth="1"/>
    <col min="11014" max="11014" width="8.59765625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4.09765625" style="112" customWidth="1"/>
    <col min="11266" max="11266" width="47" style="112" customWidth="1"/>
    <col min="11267" max="11267" width="12.8984375" style="112" customWidth="1"/>
    <col min="11268" max="11268" width="10.59765625" style="112" customWidth="1"/>
    <col min="11269" max="11269" width="12.3984375" style="112" customWidth="1"/>
    <col min="11270" max="11270" width="8.59765625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4.09765625" style="112" customWidth="1"/>
    <col min="11522" max="11522" width="47" style="112" customWidth="1"/>
    <col min="11523" max="11523" width="12.8984375" style="112" customWidth="1"/>
    <col min="11524" max="11524" width="10.59765625" style="112" customWidth="1"/>
    <col min="11525" max="11525" width="12.3984375" style="112" customWidth="1"/>
    <col min="11526" max="11526" width="8.59765625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4.09765625" style="112" customWidth="1"/>
    <col min="11778" max="11778" width="47" style="112" customWidth="1"/>
    <col min="11779" max="11779" width="12.8984375" style="112" customWidth="1"/>
    <col min="11780" max="11780" width="10.59765625" style="112" customWidth="1"/>
    <col min="11781" max="11781" width="12.3984375" style="112" customWidth="1"/>
    <col min="11782" max="11782" width="8.59765625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4.09765625" style="112" customWidth="1"/>
    <col min="12034" max="12034" width="47" style="112" customWidth="1"/>
    <col min="12035" max="12035" width="12.8984375" style="112" customWidth="1"/>
    <col min="12036" max="12036" width="10.59765625" style="112" customWidth="1"/>
    <col min="12037" max="12037" width="12.3984375" style="112" customWidth="1"/>
    <col min="12038" max="12038" width="8.59765625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4.09765625" style="112" customWidth="1"/>
    <col min="12290" max="12290" width="47" style="112" customWidth="1"/>
    <col min="12291" max="12291" width="12.8984375" style="112" customWidth="1"/>
    <col min="12292" max="12292" width="10.59765625" style="112" customWidth="1"/>
    <col min="12293" max="12293" width="12.3984375" style="112" customWidth="1"/>
    <col min="12294" max="12294" width="8.59765625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4.09765625" style="112" customWidth="1"/>
    <col min="12546" max="12546" width="47" style="112" customWidth="1"/>
    <col min="12547" max="12547" width="12.8984375" style="112" customWidth="1"/>
    <col min="12548" max="12548" width="10.59765625" style="112" customWidth="1"/>
    <col min="12549" max="12549" width="12.3984375" style="112" customWidth="1"/>
    <col min="12550" max="12550" width="8.59765625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4.09765625" style="112" customWidth="1"/>
    <col min="12802" max="12802" width="47" style="112" customWidth="1"/>
    <col min="12803" max="12803" width="12.8984375" style="112" customWidth="1"/>
    <col min="12804" max="12804" width="10.59765625" style="112" customWidth="1"/>
    <col min="12805" max="12805" width="12.3984375" style="112" customWidth="1"/>
    <col min="12806" max="12806" width="8.59765625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4.09765625" style="112" customWidth="1"/>
    <col min="13058" max="13058" width="47" style="112" customWidth="1"/>
    <col min="13059" max="13059" width="12.8984375" style="112" customWidth="1"/>
    <col min="13060" max="13060" width="10.59765625" style="112" customWidth="1"/>
    <col min="13061" max="13061" width="12.3984375" style="112" customWidth="1"/>
    <col min="13062" max="13062" width="8.59765625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4.09765625" style="112" customWidth="1"/>
    <col min="13314" max="13314" width="47" style="112" customWidth="1"/>
    <col min="13315" max="13315" width="12.8984375" style="112" customWidth="1"/>
    <col min="13316" max="13316" width="10.59765625" style="112" customWidth="1"/>
    <col min="13317" max="13317" width="12.3984375" style="112" customWidth="1"/>
    <col min="13318" max="13318" width="8.59765625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4.09765625" style="112" customWidth="1"/>
    <col min="13570" max="13570" width="47" style="112" customWidth="1"/>
    <col min="13571" max="13571" width="12.8984375" style="112" customWidth="1"/>
    <col min="13572" max="13572" width="10.59765625" style="112" customWidth="1"/>
    <col min="13573" max="13573" width="12.3984375" style="112" customWidth="1"/>
    <col min="13574" max="13574" width="8.59765625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4.09765625" style="112" customWidth="1"/>
    <col min="13826" max="13826" width="47" style="112" customWidth="1"/>
    <col min="13827" max="13827" width="12.8984375" style="112" customWidth="1"/>
    <col min="13828" max="13828" width="10.59765625" style="112" customWidth="1"/>
    <col min="13829" max="13829" width="12.3984375" style="112" customWidth="1"/>
    <col min="13830" max="13830" width="8.59765625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4.09765625" style="112" customWidth="1"/>
    <col min="14082" max="14082" width="47" style="112" customWidth="1"/>
    <col min="14083" max="14083" width="12.8984375" style="112" customWidth="1"/>
    <col min="14084" max="14084" width="10.59765625" style="112" customWidth="1"/>
    <col min="14085" max="14085" width="12.3984375" style="112" customWidth="1"/>
    <col min="14086" max="14086" width="8.59765625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4.09765625" style="112" customWidth="1"/>
    <col min="14338" max="14338" width="47" style="112" customWidth="1"/>
    <col min="14339" max="14339" width="12.8984375" style="112" customWidth="1"/>
    <col min="14340" max="14340" width="10.59765625" style="112" customWidth="1"/>
    <col min="14341" max="14341" width="12.3984375" style="112" customWidth="1"/>
    <col min="14342" max="14342" width="8.59765625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4.09765625" style="112" customWidth="1"/>
    <col min="14594" max="14594" width="47" style="112" customWidth="1"/>
    <col min="14595" max="14595" width="12.8984375" style="112" customWidth="1"/>
    <col min="14596" max="14596" width="10.59765625" style="112" customWidth="1"/>
    <col min="14597" max="14597" width="12.3984375" style="112" customWidth="1"/>
    <col min="14598" max="14598" width="8.59765625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4.09765625" style="112" customWidth="1"/>
    <col min="14850" max="14850" width="47" style="112" customWidth="1"/>
    <col min="14851" max="14851" width="12.8984375" style="112" customWidth="1"/>
    <col min="14852" max="14852" width="10.59765625" style="112" customWidth="1"/>
    <col min="14853" max="14853" width="12.3984375" style="112" customWidth="1"/>
    <col min="14854" max="14854" width="8.59765625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4.09765625" style="112" customWidth="1"/>
    <col min="15106" max="15106" width="47" style="112" customWidth="1"/>
    <col min="15107" max="15107" width="12.8984375" style="112" customWidth="1"/>
    <col min="15108" max="15108" width="10.59765625" style="112" customWidth="1"/>
    <col min="15109" max="15109" width="12.3984375" style="112" customWidth="1"/>
    <col min="15110" max="15110" width="8.59765625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4.09765625" style="112" customWidth="1"/>
    <col min="15362" max="15362" width="47" style="112" customWidth="1"/>
    <col min="15363" max="15363" width="12.8984375" style="112" customWidth="1"/>
    <col min="15364" max="15364" width="10.59765625" style="112" customWidth="1"/>
    <col min="15365" max="15365" width="12.3984375" style="112" customWidth="1"/>
    <col min="15366" max="15366" width="8.59765625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4.09765625" style="112" customWidth="1"/>
    <col min="15618" max="15618" width="47" style="112" customWidth="1"/>
    <col min="15619" max="15619" width="12.8984375" style="112" customWidth="1"/>
    <col min="15620" max="15620" width="10.59765625" style="112" customWidth="1"/>
    <col min="15621" max="15621" width="12.3984375" style="112" customWidth="1"/>
    <col min="15622" max="15622" width="8.59765625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4.09765625" style="112" customWidth="1"/>
    <col min="15874" max="15874" width="47" style="112" customWidth="1"/>
    <col min="15875" max="15875" width="12.8984375" style="112" customWidth="1"/>
    <col min="15876" max="15876" width="10.59765625" style="112" customWidth="1"/>
    <col min="15877" max="15877" width="12.3984375" style="112" customWidth="1"/>
    <col min="15878" max="15878" width="8.59765625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4.09765625" style="112" customWidth="1"/>
    <col min="16130" max="16130" width="47" style="112" customWidth="1"/>
    <col min="16131" max="16131" width="12.8984375" style="112" customWidth="1"/>
    <col min="16132" max="16132" width="10.59765625" style="112" customWidth="1"/>
    <col min="16133" max="16133" width="12.3984375" style="112" customWidth="1"/>
    <col min="16134" max="16134" width="8.59765625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44317</v>
      </c>
    </row>
    <row r="3" spans="1:7" ht="15.7" customHeight="1" x14ac:dyDescent="0.25">
      <c r="B3" s="113"/>
    </row>
    <row r="4" spans="1:7" ht="15" customHeight="1" x14ac:dyDescent="0.3">
      <c r="A4" s="473" t="s">
        <v>873</v>
      </c>
      <c r="C4" s="117" t="s">
        <v>201</v>
      </c>
      <c r="D4" s="117" t="s">
        <v>202</v>
      </c>
      <c r="E4" s="117" t="s">
        <v>203</v>
      </c>
      <c r="F4" s="472" t="s">
        <v>435</v>
      </c>
    </row>
    <row r="5" spans="1:7" ht="15" customHeight="1" x14ac:dyDescent="0.25">
      <c r="A5" s="474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74" t="s">
        <v>44</v>
      </c>
      <c r="B6" s="112" t="s">
        <v>2602</v>
      </c>
      <c r="C6" s="120">
        <v>45.89</v>
      </c>
      <c r="D6" s="120">
        <v>9.18</v>
      </c>
      <c r="E6" s="120">
        <v>55.07</v>
      </c>
      <c r="F6" s="115" t="s">
        <v>5</v>
      </c>
    </row>
    <row r="7" spans="1:7" ht="15" customHeight="1" x14ac:dyDescent="0.25">
      <c r="A7" s="474" t="s">
        <v>44</v>
      </c>
      <c r="B7" s="112" t="s">
        <v>2603</v>
      </c>
      <c r="C7" s="120">
        <v>20.54</v>
      </c>
      <c r="D7" s="120">
        <v>4.1100000000000003</v>
      </c>
      <c r="E7" s="120">
        <v>24.65</v>
      </c>
      <c r="F7" s="115" t="s">
        <v>5</v>
      </c>
    </row>
    <row r="8" spans="1:7" ht="15" customHeight="1" x14ac:dyDescent="0.25">
      <c r="A8" s="474" t="s">
        <v>1776</v>
      </c>
      <c r="B8" s="112" t="s">
        <v>2604</v>
      </c>
      <c r="C8" s="120">
        <v>72.3</v>
      </c>
      <c r="D8" s="120"/>
      <c r="E8" s="120">
        <v>72.3</v>
      </c>
      <c r="F8" s="115">
        <v>109371</v>
      </c>
    </row>
    <row r="9" spans="1:7" ht="15" customHeight="1" x14ac:dyDescent="0.25">
      <c r="A9" s="112" t="s">
        <v>8</v>
      </c>
      <c r="B9" s="112" t="s">
        <v>2605</v>
      </c>
      <c r="C9" s="120">
        <v>15</v>
      </c>
      <c r="D9" s="120">
        <v>3</v>
      </c>
      <c r="E9" s="120">
        <v>18</v>
      </c>
      <c r="F9" s="115" t="s">
        <v>5</v>
      </c>
    </row>
    <row r="10" spans="1:7" ht="15" customHeight="1" x14ac:dyDescent="0.25">
      <c r="A10" s="112" t="s">
        <v>1966</v>
      </c>
      <c r="B10" s="112" t="s">
        <v>1784</v>
      </c>
      <c r="C10" s="120">
        <v>73</v>
      </c>
      <c r="D10" s="120"/>
      <c r="E10" s="120">
        <v>73</v>
      </c>
      <c r="F10" s="115">
        <v>109372</v>
      </c>
    </row>
    <row r="11" spans="1:7" ht="15" customHeight="1" x14ac:dyDescent="0.25">
      <c r="C11" s="410">
        <f>SUM(C5:C10)</f>
        <v>850.7299999999999</v>
      </c>
      <c r="D11" s="410">
        <f>SUM(D5:D10)</f>
        <v>16.29</v>
      </c>
      <c r="E11" s="410">
        <f>SUM(E5:E10)</f>
        <v>867.02</v>
      </c>
      <c r="G11" s="112" t="s">
        <v>10</v>
      </c>
    </row>
    <row r="12" spans="1:7" ht="15" customHeight="1" x14ac:dyDescent="0.25">
      <c r="C12" s="476"/>
      <c r="D12" s="476"/>
      <c r="E12" s="476"/>
    </row>
    <row r="13" spans="1:7" ht="15" customHeight="1" x14ac:dyDescent="0.3">
      <c r="A13" s="473" t="s">
        <v>874</v>
      </c>
      <c r="C13" s="412"/>
      <c r="D13" s="412"/>
      <c r="E13" s="412"/>
    </row>
    <row r="14" spans="1:7" ht="15" customHeight="1" x14ac:dyDescent="0.25">
      <c r="A14" s="474" t="s">
        <v>12</v>
      </c>
      <c r="B14" s="112" t="s">
        <v>13</v>
      </c>
      <c r="C14" s="120">
        <v>6.83</v>
      </c>
      <c r="D14" s="120"/>
      <c r="E14" s="120">
        <v>6.83</v>
      </c>
      <c r="F14" s="115" t="s">
        <v>5</v>
      </c>
    </row>
    <row r="15" spans="1:7" ht="15" customHeight="1" x14ac:dyDescent="0.25">
      <c r="A15" s="474" t="s">
        <v>18</v>
      </c>
      <c r="B15" s="112" t="s">
        <v>2510</v>
      </c>
      <c r="C15" s="120">
        <v>79.75</v>
      </c>
      <c r="D15" s="120">
        <v>15.95</v>
      </c>
      <c r="E15" s="120">
        <v>95.7</v>
      </c>
      <c r="F15" s="115" t="s">
        <v>5</v>
      </c>
    </row>
    <row r="16" spans="1:7" ht="15" customHeight="1" x14ac:dyDescent="0.25">
      <c r="A16" s="112" t="s">
        <v>8</v>
      </c>
      <c r="B16" s="112" t="s">
        <v>2606</v>
      </c>
      <c r="C16" s="120">
        <v>74.430000000000007</v>
      </c>
      <c r="D16" s="120">
        <v>14.89</v>
      </c>
      <c r="E16" s="120">
        <v>89.32</v>
      </c>
      <c r="F16" s="124" t="s">
        <v>5</v>
      </c>
    </row>
    <row r="17" spans="1:6" ht="15" customHeight="1" x14ac:dyDescent="0.25">
      <c r="A17" s="112" t="s">
        <v>3</v>
      </c>
      <c r="B17" s="112" t="s">
        <v>2607</v>
      </c>
      <c r="C17" s="412">
        <v>5312.3</v>
      </c>
      <c r="D17" s="122"/>
      <c r="E17" s="412">
        <v>5312.3</v>
      </c>
      <c r="F17" s="124">
        <v>109351</v>
      </c>
    </row>
    <row r="18" spans="1:6" ht="15" customHeight="1" x14ac:dyDescent="0.25">
      <c r="A18" s="112" t="s">
        <v>2608</v>
      </c>
      <c r="B18" s="112" t="s">
        <v>2609</v>
      </c>
      <c r="C18" s="120">
        <v>49.99</v>
      </c>
      <c r="D18" s="120">
        <v>10</v>
      </c>
      <c r="E18" s="120">
        <v>59.99</v>
      </c>
      <c r="F18" s="115" t="s">
        <v>52</v>
      </c>
    </row>
    <row r="19" spans="1:6" ht="15" customHeight="1" x14ac:dyDescent="0.25">
      <c r="A19" s="112" t="s">
        <v>24</v>
      </c>
      <c r="B19" s="112" t="s">
        <v>2610</v>
      </c>
      <c r="C19" s="122">
        <v>230</v>
      </c>
      <c r="D19" s="122">
        <v>46</v>
      </c>
      <c r="E19" s="122">
        <v>276</v>
      </c>
      <c r="F19" s="112">
        <v>109373</v>
      </c>
    </row>
    <row r="20" spans="1:6" ht="15" customHeight="1" x14ac:dyDescent="0.25">
      <c r="A20" s="112" t="s">
        <v>14</v>
      </c>
      <c r="B20" s="112" t="s">
        <v>106</v>
      </c>
      <c r="C20" s="122">
        <v>14.95</v>
      </c>
      <c r="D20" s="122">
        <v>2.99</v>
      </c>
      <c r="E20" s="122">
        <v>17.940000000000001</v>
      </c>
      <c r="F20" s="112">
        <v>109374</v>
      </c>
    </row>
    <row r="21" spans="1:6" ht="15" customHeight="1" x14ac:dyDescent="0.25">
      <c r="A21" s="112" t="s">
        <v>2611</v>
      </c>
      <c r="B21" s="112" t="s">
        <v>2200</v>
      </c>
      <c r="C21" s="122">
        <v>268.8</v>
      </c>
      <c r="D21" s="122">
        <v>53.76</v>
      </c>
      <c r="E21" s="122">
        <v>322.56</v>
      </c>
      <c r="F21" s="124" t="s">
        <v>5</v>
      </c>
    </row>
    <row r="22" spans="1:6" ht="15" customHeight="1" x14ac:dyDescent="0.25">
      <c r="A22" s="112" t="s">
        <v>16</v>
      </c>
      <c r="B22" s="112" t="s">
        <v>964</v>
      </c>
      <c r="C22" s="122">
        <v>25.16</v>
      </c>
      <c r="D22" s="122">
        <v>5.04</v>
      </c>
      <c r="E22" s="122">
        <v>30.2</v>
      </c>
      <c r="F22" s="124">
        <v>109375</v>
      </c>
    </row>
    <row r="23" spans="1:6" ht="15" customHeight="1" x14ac:dyDescent="0.25">
      <c r="C23" s="410">
        <f>SUM(C14:C22)</f>
        <v>6062.21</v>
      </c>
      <c r="D23" s="410">
        <f>SUM(D14:D22)</f>
        <v>148.63</v>
      </c>
      <c r="E23" s="410">
        <f>SUM(E14:E22)</f>
        <v>6210.84</v>
      </c>
    </row>
    <row r="24" spans="1:6" ht="15" customHeight="1" x14ac:dyDescent="0.25">
      <c r="C24" s="476"/>
      <c r="D24" s="476"/>
      <c r="E24" s="476"/>
    </row>
    <row r="25" spans="1:6" ht="15" customHeight="1" x14ac:dyDescent="0.3">
      <c r="A25" s="473" t="s">
        <v>876</v>
      </c>
      <c r="C25" s="412"/>
      <c r="D25" s="412"/>
      <c r="E25" s="412"/>
    </row>
    <row r="26" spans="1:6" ht="15" customHeight="1" x14ac:dyDescent="0.25">
      <c r="A26" s="474" t="s">
        <v>206</v>
      </c>
      <c r="B26" s="112" t="s">
        <v>4</v>
      </c>
      <c r="C26" s="412">
        <v>474</v>
      </c>
      <c r="D26" s="412"/>
      <c r="E26" s="412">
        <v>474</v>
      </c>
      <c r="F26" s="115" t="s">
        <v>5</v>
      </c>
    </row>
    <row r="27" spans="1:6" ht="15" customHeight="1" x14ac:dyDescent="0.25">
      <c r="A27" s="474" t="s">
        <v>44</v>
      </c>
      <c r="B27" s="112" t="s">
        <v>2602</v>
      </c>
      <c r="C27" s="120">
        <v>18.690000000000001</v>
      </c>
      <c r="D27" s="120">
        <v>3.74</v>
      </c>
      <c r="E27" s="120">
        <v>22.43</v>
      </c>
      <c r="F27" s="115" t="s">
        <v>5</v>
      </c>
    </row>
    <row r="28" spans="1:6" ht="15" customHeight="1" x14ac:dyDescent="0.25">
      <c r="A28" s="474" t="s">
        <v>30</v>
      </c>
      <c r="B28" s="112" t="s">
        <v>2612</v>
      </c>
      <c r="C28" s="120">
        <v>15</v>
      </c>
      <c r="D28" s="120">
        <v>3</v>
      </c>
      <c r="E28" s="120">
        <v>18</v>
      </c>
      <c r="F28" s="115" t="s">
        <v>5</v>
      </c>
    </row>
    <row r="29" spans="1:6" ht="15" customHeight="1" x14ac:dyDescent="0.25">
      <c r="A29" s="474" t="s">
        <v>406</v>
      </c>
      <c r="B29" s="112" t="s">
        <v>2613</v>
      </c>
      <c r="C29" s="120">
        <v>132.24</v>
      </c>
      <c r="D29" s="120">
        <v>6.61</v>
      </c>
      <c r="E29" s="120">
        <v>138.85</v>
      </c>
      <c r="F29" s="115">
        <v>109376</v>
      </c>
    </row>
    <row r="30" spans="1:6" ht="15" customHeight="1" x14ac:dyDescent="0.25">
      <c r="A30" s="474" t="s">
        <v>2595</v>
      </c>
      <c r="B30" s="112" t="s">
        <v>2596</v>
      </c>
      <c r="C30" s="120">
        <v>28.9</v>
      </c>
      <c r="D30" s="120">
        <v>5.78</v>
      </c>
      <c r="E30" s="120">
        <v>34.68</v>
      </c>
      <c r="F30" s="115" t="s">
        <v>5</v>
      </c>
    </row>
    <row r="31" spans="1:6" ht="15" customHeight="1" x14ac:dyDescent="0.25">
      <c r="A31" s="112" t="s">
        <v>14</v>
      </c>
      <c r="B31" s="112" t="s">
        <v>2614</v>
      </c>
      <c r="C31" s="120">
        <v>63.38</v>
      </c>
      <c r="D31" s="120">
        <v>12.68</v>
      </c>
      <c r="E31" s="120">
        <v>76.06</v>
      </c>
      <c r="F31" s="115">
        <v>109374</v>
      </c>
    </row>
    <row r="32" spans="1:6" ht="15" customHeight="1" x14ac:dyDescent="0.25">
      <c r="A32" s="112" t="s">
        <v>2608</v>
      </c>
      <c r="B32" s="112" t="s">
        <v>2609</v>
      </c>
      <c r="C32" s="120">
        <v>49.99</v>
      </c>
      <c r="D32" s="120">
        <v>10</v>
      </c>
      <c r="E32" s="120">
        <v>59.99</v>
      </c>
      <c r="F32" s="115" t="s">
        <v>52</v>
      </c>
    </row>
    <row r="33" spans="1:6" ht="15" customHeight="1" x14ac:dyDescent="0.25">
      <c r="A33" s="474" t="s">
        <v>2615</v>
      </c>
      <c r="B33" s="112" t="s">
        <v>2616</v>
      </c>
      <c r="C33" s="120">
        <v>112</v>
      </c>
      <c r="D33" s="120">
        <v>22.4</v>
      </c>
      <c r="E33" s="120">
        <v>134.4</v>
      </c>
      <c r="F33" s="115" t="s">
        <v>5</v>
      </c>
    </row>
    <row r="34" spans="1:6" ht="15" customHeight="1" x14ac:dyDescent="0.25">
      <c r="A34" s="474" t="s">
        <v>2617</v>
      </c>
      <c r="B34" s="112" t="s">
        <v>2618</v>
      </c>
      <c r="C34" s="120">
        <v>21</v>
      </c>
      <c r="D34" s="120">
        <v>0</v>
      </c>
      <c r="E34" s="120">
        <v>21</v>
      </c>
      <c r="F34" s="115">
        <v>109385</v>
      </c>
    </row>
    <row r="35" spans="1:6" s="127" customFormat="1" ht="15" customHeight="1" x14ac:dyDescent="0.3">
      <c r="B35" s="128"/>
      <c r="C35" s="410">
        <f>SUM(C26:C34)</f>
        <v>915.2</v>
      </c>
      <c r="D35" s="410">
        <f>SUM(D26:D34)</f>
        <v>64.210000000000008</v>
      </c>
      <c r="E35" s="410">
        <f>SUM(E26:E34)</f>
        <v>979.41</v>
      </c>
      <c r="F35" s="126"/>
    </row>
    <row r="36" spans="1:6" s="127" customFormat="1" ht="15" customHeight="1" x14ac:dyDescent="0.3">
      <c r="B36" s="128"/>
      <c r="C36" s="476"/>
      <c r="D36" s="476"/>
      <c r="E36" s="476"/>
      <c r="F36" s="126"/>
    </row>
    <row r="37" spans="1:6" ht="15" customHeight="1" x14ac:dyDescent="0.3">
      <c r="A37" s="473" t="s">
        <v>887</v>
      </c>
      <c r="C37" s="412"/>
      <c r="D37" s="412"/>
      <c r="E37" s="412"/>
    </row>
    <row r="38" spans="1:6" ht="15" customHeight="1" x14ac:dyDescent="0.25">
      <c r="A38" s="474" t="s">
        <v>3</v>
      </c>
      <c r="B38" s="112" t="s">
        <v>4</v>
      </c>
      <c r="C38" s="412">
        <v>195</v>
      </c>
      <c r="D38" s="412"/>
      <c r="E38" s="412">
        <v>195</v>
      </c>
      <c r="F38" s="115" t="s">
        <v>5</v>
      </c>
    </row>
    <row r="39" spans="1:6" ht="15" customHeight="1" x14ac:dyDescent="0.25">
      <c r="A39" s="474" t="s">
        <v>44</v>
      </c>
      <c r="B39" s="474" t="s">
        <v>2602</v>
      </c>
      <c r="C39" s="120">
        <v>18.690000000000001</v>
      </c>
      <c r="D39" s="120">
        <v>3.74</v>
      </c>
      <c r="E39" s="120">
        <v>22.43</v>
      </c>
      <c r="F39" s="133" t="s">
        <v>5</v>
      </c>
    </row>
    <row r="40" spans="1:6" ht="15" customHeight="1" x14ac:dyDescent="0.25">
      <c r="A40" s="474" t="s">
        <v>686</v>
      </c>
      <c r="B40" s="112" t="s">
        <v>2619</v>
      </c>
      <c r="C40" s="471">
        <v>520</v>
      </c>
      <c r="D40" s="471">
        <v>104</v>
      </c>
      <c r="E40" s="471">
        <v>624</v>
      </c>
      <c r="F40" s="133">
        <v>109377</v>
      </c>
    </row>
    <row r="41" spans="1:6" ht="15" customHeight="1" x14ac:dyDescent="0.25">
      <c r="A41" s="474" t="s">
        <v>406</v>
      </c>
      <c r="B41" s="112" t="s">
        <v>2613</v>
      </c>
      <c r="C41" s="417">
        <v>175.55</v>
      </c>
      <c r="D41" s="417">
        <v>35.119999999999997</v>
      </c>
      <c r="E41" s="417">
        <v>210.67</v>
      </c>
      <c r="F41" s="133">
        <v>109376</v>
      </c>
    </row>
    <row r="42" spans="1:6" ht="15" customHeight="1" x14ac:dyDescent="0.25">
      <c r="A42" s="129"/>
      <c r="B42" s="127"/>
      <c r="C42" s="410">
        <f>SUM(C38:C41)</f>
        <v>909.24</v>
      </c>
      <c r="D42" s="410">
        <f>SUM(D38:D41)</f>
        <v>142.85999999999999</v>
      </c>
      <c r="E42" s="410">
        <f>SUM(E38:E41)</f>
        <v>1052.1000000000001</v>
      </c>
    </row>
    <row r="43" spans="1:6" ht="15" customHeight="1" x14ac:dyDescent="0.25">
      <c r="A43" s="129"/>
      <c r="B43" s="127"/>
      <c r="C43" s="476"/>
      <c r="D43" s="476"/>
      <c r="E43" s="476"/>
    </row>
    <row r="44" spans="1:6" ht="15" customHeight="1" x14ac:dyDescent="0.3">
      <c r="A44" s="473" t="s">
        <v>1175</v>
      </c>
      <c r="C44" s="476"/>
      <c r="D44" s="476"/>
      <c r="E44" s="476"/>
    </row>
    <row r="45" spans="1:6" ht="15" customHeight="1" x14ac:dyDescent="0.25">
      <c r="A45" s="474" t="s">
        <v>2595</v>
      </c>
      <c r="B45" s="112" t="s">
        <v>2598</v>
      </c>
      <c r="C45" s="476">
        <v>9.9499999999999993</v>
      </c>
      <c r="D45" s="476">
        <v>5.78</v>
      </c>
      <c r="E45" s="476">
        <v>15.73</v>
      </c>
      <c r="F45" s="115" t="s">
        <v>5</v>
      </c>
    </row>
    <row r="46" spans="1:6" ht="15" customHeight="1" x14ac:dyDescent="0.25">
      <c r="A46" s="474" t="s">
        <v>1727</v>
      </c>
      <c r="B46" s="112" t="s">
        <v>2620</v>
      </c>
      <c r="C46" s="476">
        <v>8</v>
      </c>
      <c r="D46" s="476"/>
      <c r="E46" s="476">
        <v>8</v>
      </c>
      <c r="F46" s="115" t="s">
        <v>52</v>
      </c>
    </row>
    <row r="47" spans="1:6" ht="15" customHeight="1" x14ac:dyDescent="0.25">
      <c r="C47" s="410">
        <f>SUM(C45:C46)</f>
        <v>17.95</v>
      </c>
      <c r="D47" s="410">
        <f>SUM(D45:D46)</f>
        <v>5.78</v>
      </c>
      <c r="E47" s="410">
        <f>SUM(E45:E46)</f>
        <v>23.73</v>
      </c>
    </row>
    <row r="48" spans="1:6" ht="15" customHeight="1" x14ac:dyDescent="0.25"/>
    <row r="49" spans="1:6" ht="15" customHeight="1" x14ac:dyDescent="0.3">
      <c r="A49" s="473" t="s">
        <v>1183</v>
      </c>
      <c r="B49" s="474"/>
      <c r="C49" s="412"/>
      <c r="D49" s="412"/>
      <c r="E49" s="412"/>
    </row>
    <row r="50" spans="1:6" ht="15" customHeight="1" x14ac:dyDescent="0.25">
      <c r="A50" s="474" t="s">
        <v>206</v>
      </c>
      <c r="B50" s="474" t="s">
        <v>4</v>
      </c>
      <c r="C50" s="412">
        <v>561</v>
      </c>
      <c r="D50" s="412"/>
      <c r="E50" s="412">
        <v>561</v>
      </c>
      <c r="F50" s="115" t="s">
        <v>5</v>
      </c>
    </row>
    <row r="51" spans="1:6" ht="15" customHeight="1" x14ac:dyDescent="0.25">
      <c r="A51" s="474" t="s">
        <v>44</v>
      </c>
      <c r="B51" s="474" t="s">
        <v>2602</v>
      </c>
      <c r="C51" s="412">
        <v>45.9</v>
      </c>
      <c r="D51" s="412">
        <v>9.18</v>
      </c>
      <c r="E51" s="412">
        <v>55.08</v>
      </c>
      <c r="F51" s="115" t="s">
        <v>5</v>
      </c>
    </row>
    <row r="52" spans="1:6" ht="15" customHeight="1" x14ac:dyDescent="0.25">
      <c r="A52" s="474" t="s">
        <v>44</v>
      </c>
      <c r="B52" s="474" t="s">
        <v>2603</v>
      </c>
      <c r="C52" s="412">
        <v>20.54</v>
      </c>
      <c r="D52" s="412">
        <v>4.1100000000000003</v>
      </c>
      <c r="E52" s="412">
        <v>24.65</v>
      </c>
      <c r="F52" s="115" t="s">
        <v>5</v>
      </c>
    </row>
    <row r="53" spans="1:6" ht="15" customHeight="1" x14ac:dyDescent="0.25">
      <c r="A53" s="474" t="s">
        <v>686</v>
      </c>
      <c r="B53" s="474" t="s">
        <v>2621</v>
      </c>
      <c r="C53" s="412">
        <v>410</v>
      </c>
      <c r="D53" s="412">
        <v>82</v>
      </c>
      <c r="E53" s="412">
        <v>492</v>
      </c>
      <c r="F53" s="115">
        <v>109377</v>
      </c>
    </row>
    <row r="54" spans="1:6" ht="15" customHeight="1" x14ac:dyDescent="0.25">
      <c r="C54" s="410">
        <f>SUM(C50:C53)</f>
        <v>1037.44</v>
      </c>
      <c r="D54" s="410">
        <f>SUM(D50:D53)</f>
        <v>95.289999999999992</v>
      </c>
      <c r="E54" s="410">
        <f>SUM(E50:E53)</f>
        <v>1132.73</v>
      </c>
    </row>
    <row r="55" spans="1:6" ht="15" customHeight="1" x14ac:dyDescent="0.25">
      <c r="C55" s="476"/>
      <c r="D55" s="476"/>
      <c r="E55" s="476"/>
    </row>
    <row r="56" spans="1:6" ht="15" customHeight="1" x14ac:dyDescent="0.3">
      <c r="A56" s="473" t="s">
        <v>888</v>
      </c>
      <c r="C56" s="412"/>
      <c r="D56" s="412"/>
      <c r="E56" s="412"/>
    </row>
    <row r="57" spans="1:6" ht="15" customHeight="1" x14ac:dyDescent="0.25">
      <c r="A57" s="474" t="s">
        <v>3</v>
      </c>
      <c r="B57" s="112" t="s">
        <v>4</v>
      </c>
      <c r="C57" s="412">
        <v>304</v>
      </c>
      <c r="D57" s="412"/>
      <c r="E57" s="412">
        <v>304</v>
      </c>
      <c r="F57" s="115" t="s">
        <v>5</v>
      </c>
    </row>
    <row r="58" spans="1:6" ht="15" customHeight="1" x14ac:dyDescent="0.25">
      <c r="A58" s="474" t="s">
        <v>3</v>
      </c>
      <c r="B58" s="112" t="s">
        <v>4</v>
      </c>
      <c r="C58" s="412">
        <v>125</v>
      </c>
      <c r="D58" s="412"/>
      <c r="E58" s="412">
        <v>125</v>
      </c>
      <c r="F58" s="115" t="s">
        <v>5</v>
      </c>
    </row>
    <row r="59" spans="1:6" ht="15" customHeight="1" x14ac:dyDescent="0.25">
      <c r="A59" s="474" t="s">
        <v>3</v>
      </c>
      <c r="B59" s="112" t="s">
        <v>4</v>
      </c>
      <c r="C59" s="412">
        <v>200</v>
      </c>
      <c r="D59" s="412"/>
      <c r="E59" s="412">
        <v>200</v>
      </c>
      <c r="F59" s="115" t="s">
        <v>5</v>
      </c>
    </row>
    <row r="60" spans="1:6" ht="15" customHeight="1" x14ac:dyDescent="0.25">
      <c r="A60" s="474" t="s">
        <v>8</v>
      </c>
      <c r="B60" s="112" t="s">
        <v>2622</v>
      </c>
      <c r="C60" s="412">
        <v>30.49</v>
      </c>
      <c r="D60" s="412">
        <v>6.1</v>
      </c>
      <c r="E60" s="412">
        <v>36.590000000000003</v>
      </c>
      <c r="F60" s="115" t="s">
        <v>5</v>
      </c>
    </row>
    <row r="61" spans="1:6" ht="15" customHeight="1" x14ac:dyDescent="0.25">
      <c r="A61" s="112" t="s">
        <v>1845</v>
      </c>
      <c r="B61" s="253" t="s">
        <v>2602</v>
      </c>
      <c r="C61" s="412">
        <v>499.71</v>
      </c>
      <c r="D61" s="412">
        <v>99.94</v>
      </c>
      <c r="E61" s="412">
        <v>599.65</v>
      </c>
      <c r="F61" s="115" t="s">
        <v>5</v>
      </c>
    </row>
    <row r="62" spans="1:6" ht="15" customHeight="1" x14ac:dyDescent="0.25">
      <c r="A62" s="112" t="s">
        <v>2611</v>
      </c>
      <c r="B62" s="112" t="s">
        <v>2200</v>
      </c>
      <c r="C62" s="412">
        <v>28.6</v>
      </c>
      <c r="D62" s="412">
        <v>5.72</v>
      </c>
      <c r="E62" s="412">
        <v>34.32</v>
      </c>
      <c r="F62" s="115" t="s">
        <v>5</v>
      </c>
    </row>
    <row r="63" spans="1:6" ht="15" customHeight="1" x14ac:dyDescent="0.25">
      <c r="A63" s="474" t="s">
        <v>133</v>
      </c>
      <c r="B63" s="112" t="s">
        <v>2623</v>
      </c>
      <c r="C63" s="412">
        <v>309</v>
      </c>
      <c r="D63" s="412">
        <v>61.8</v>
      </c>
      <c r="E63" s="412">
        <v>370.8</v>
      </c>
      <c r="F63" s="115">
        <v>109378</v>
      </c>
    </row>
    <row r="64" spans="1:6" ht="15" customHeight="1" x14ac:dyDescent="0.25">
      <c r="A64" s="474" t="s">
        <v>82</v>
      </c>
      <c r="B64" s="112" t="s">
        <v>2624</v>
      </c>
      <c r="C64" s="412">
        <v>54.82</v>
      </c>
      <c r="D64" s="412">
        <v>2.74</v>
      </c>
      <c r="E64" s="412">
        <v>57.56</v>
      </c>
      <c r="F64" s="115">
        <v>109379</v>
      </c>
    </row>
    <row r="65" spans="1:6" ht="15" customHeight="1" x14ac:dyDescent="0.25">
      <c r="A65" s="474" t="s">
        <v>82</v>
      </c>
      <c r="B65" s="112" t="s">
        <v>2625</v>
      </c>
      <c r="C65" s="412">
        <v>56.89</v>
      </c>
      <c r="D65" s="412">
        <v>2.84</v>
      </c>
      <c r="E65" s="412">
        <v>59.73</v>
      </c>
      <c r="F65" s="115">
        <v>109379</v>
      </c>
    </row>
    <row r="66" spans="1:6" ht="15" customHeight="1" x14ac:dyDescent="0.25">
      <c r="A66" s="129"/>
      <c r="B66" s="127"/>
      <c r="C66" s="410">
        <f>SUM(C57:C65)</f>
        <v>1608.51</v>
      </c>
      <c r="D66" s="410">
        <f>SUM(D57:D65)</f>
        <v>179.14000000000001</v>
      </c>
      <c r="E66" s="410">
        <f>SUM(E57:E65)</f>
        <v>1787.6499999999999</v>
      </c>
    </row>
    <row r="67" spans="1:6" ht="15" customHeight="1" x14ac:dyDescent="0.25">
      <c r="A67" s="129"/>
      <c r="B67" s="127"/>
      <c r="C67" s="476"/>
      <c r="D67" s="476"/>
      <c r="E67" s="476"/>
    </row>
    <row r="68" spans="1:6" ht="15" customHeight="1" x14ac:dyDescent="0.3">
      <c r="A68" s="134" t="s">
        <v>890</v>
      </c>
      <c r="B68" s="127"/>
      <c r="C68" s="476"/>
      <c r="D68" s="476"/>
      <c r="E68" s="476"/>
    </row>
    <row r="69" spans="1:6" ht="15" customHeight="1" x14ac:dyDescent="0.25">
      <c r="A69" s="129" t="s">
        <v>891</v>
      </c>
      <c r="B69" s="127" t="s">
        <v>2315</v>
      </c>
      <c r="C69" s="476">
        <v>313.33</v>
      </c>
      <c r="D69" s="476">
        <v>62.67</v>
      </c>
      <c r="E69" s="476">
        <v>376</v>
      </c>
      <c r="F69" s="115">
        <v>109380</v>
      </c>
    </row>
    <row r="70" spans="1:6" ht="15" customHeight="1" x14ac:dyDescent="0.25">
      <c r="A70" s="129"/>
      <c r="B70" s="127"/>
      <c r="C70" s="410">
        <f>SUM(C69:C69)</f>
        <v>313.33</v>
      </c>
      <c r="D70" s="410">
        <f>SUM(D69:D69)</f>
        <v>62.67</v>
      </c>
      <c r="E70" s="410">
        <f>SUM(E69:E69)</f>
        <v>376</v>
      </c>
    </row>
    <row r="71" spans="1:6" ht="15" customHeight="1" x14ac:dyDescent="0.25">
      <c r="A71" s="129"/>
      <c r="B71" s="127"/>
      <c r="C71" s="476"/>
      <c r="D71" s="476"/>
      <c r="E71" s="476"/>
    </row>
    <row r="72" spans="1:6" ht="15" customHeight="1" x14ac:dyDescent="0.35">
      <c r="A72" s="475" t="s">
        <v>2050</v>
      </c>
      <c r="B72" s="284"/>
      <c r="C72" s="395"/>
      <c r="D72" s="395"/>
      <c r="E72" s="395"/>
      <c r="F72" s="266"/>
    </row>
    <row r="73" spans="1:6" ht="15" customHeight="1" x14ac:dyDescent="0.25">
      <c r="A73" s="112" t="s">
        <v>2626</v>
      </c>
      <c r="B73" s="474" t="s">
        <v>2627</v>
      </c>
      <c r="C73" s="412">
        <v>3079</v>
      </c>
      <c r="D73" s="412">
        <v>615.79999999999995</v>
      </c>
      <c r="E73" s="412">
        <v>3694.8</v>
      </c>
      <c r="F73" s="115">
        <v>109381</v>
      </c>
    </row>
    <row r="74" spans="1:6" ht="15" customHeight="1" x14ac:dyDescent="0.25">
      <c r="A74" s="112" t="s">
        <v>2626</v>
      </c>
      <c r="B74" s="474" t="s">
        <v>2628</v>
      </c>
      <c r="C74" s="412">
        <v>943</v>
      </c>
      <c r="D74" s="412">
        <v>188.6</v>
      </c>
      <c r="E74" s="412">
        <v>1131.5999999999999</v>
      </c>
      <c r="F74" s="115">
        <v>109381</v>
      </c>
    </row>
    <row r="75" spans="1:6" ht="15" customHeight="1" x14ac:dyDescent="0.25">
      <c r="A75" s="112" t="s">
        <v>2629</v>
      </c>
      <c r="B75" s="474" t="s">
        <v>2630</v>
      </c>
      <c r="C75" s="412">
        <v>2964</v>
      </c>
      <c r="D75" s="412">
        <v>592.79999999999995</v>
      </c>
      <c r="E75" s="412">
        <v>3556.8</v>
      </c>
      <c r="F75" s="115">
        <v>109382</v>
      </c>
    </row>
    <row r="76" spans="1:6" ht="15" customHeight="1" x14ac:dyDescent="0.25">
      <c r="A76" s="112" t="s">
        <v>2629</v>
      </c>
      <c r="B76" s="474" t="s">
        <v>2630</v>
      </c>
      <c r="C76" s="412">
        <v>1100</v>
      </c>
      <c r="D76" s="412">
        <v>220</v>
      </c>
      <c r="E76" s="412">
        <v>1320</v>
      </c>
      <c r="F76" s="115">
        <v>109382</v>
      </c>
    </row>
    <row r="77" spans="1:6" ht="15" customHeight="1" x14ac:dyDescent="0.35">
      <c r="A77" s="475"/>
      <c r="B77" s="284"/>
      <c r="C77" s="410">
        <f>SUM(C73:C76)</f>
        <v>8086</v>
      </c>
      <c r="D77" s="410">
        <f>SUM(D73:D76)</f>
        <v>1617.1999999999998</v>
      </c>
      <c r="E77" s="410">
        <f>SUM(E73:E76)</f>
        <v>9703.2000000000007</v>
      </c>
      <c r="F77" s="266"/>
    </row>
    <row r="78" spans="1:6" ht="15" customHeight="1" x14ac:dyDescent="0.35">
      <c r="A78" s="475"/>
      <c r="B78" s="284"/>
      <c r="C78" s="476"/>
      <c r="D78" s="476"/>
      <c r="E78" s="476"/>
      <c r="F78" s="266"/>
    </row>
    <row r="79" spans="1:6" ht="15" customHeight="1" x14ac:dyDescent="0.35">
      <c r="A79" s="475" t="s">
        <v>1907</v>
      </c>
      <c r="B79" s="284"/>
      <c r="C79" s="395"/>
      <c r="D79" s="395"/>
      <c r="E79" s="395"/>
      <c r="F79" s="266"/>
    </row>
    <row r="80" spans="1:6" ht="15" customHeight="1" x14ac:dyDescent="0.35">
      <c r="B80" s="474"/>
      <c r="C80" s="412"/>
      <c r="D80" s="412"/>
      <c r="E80" s="412"/>
      <c r="F80" s="266"/>
    </row>
    <row r="81" spans="1:8" ht="15" customHeight="1" x14ac:dyDescent="0.35">
      <c r="A81" s="475"/>
      <c r="B81" s="284"/>
      <c r="C81" s="410">
        <f>SUM(C80:C80)</f>
        <v>0</v>
      </c>
      <c r="D81" s="410">
        <f>SUM(D80:D80)</f>
        <v>0</v>
      </c>
      <c r="E81" s="410">
        <f>SUM(E80:E80)</f>
        <v>0</v>
      </c>
    </row>
    <row r="82" spans="1:8" ht="15" customHeight="1" x14ac:dyDescent="0.35">
      <c r="A82" s="475"/>
      <c r="B82" s="284"/>
      <c r="C82" s="476"/>
      <c r="D82" s="476"/>
      <c r="E82" s="476"/>
    </row>
    <row r="83" spans="1:8" ht="15" customHeight="1" x14ac:dyDescent="0.3">
      <c r="A83" s="473" t="s">
        <v>1709</v>
      </c>
      <c r="C83" s="130"/>
      <c r="D83" s="130"/>
      <c r="E83" s="130"/>
    </row>
    <row r="84" spans="1:8" ht="15" customHeight="1" x14ac:dyDescent="0.25">
      <c r="A84" s="474" t="s">
        <v>2631</v>
      </c>
      <c r="B84" s="112" t="s">
        <v>2632</v>
      </c>
      <c r="C84" s="130">
        <v>19.79</v>
      </c>
      <c r="D84" s="130">
        <v>3.96</v>
      </c>
      <c r="E84" s="130">
        <v>23.75</v>
      </c>
      <c r="F84" s="115" t="s">
        <v>52</v>
      </c>
    </row>
    <row r="85" spans="1:8" ht="15" customHeight="1" x14ac:dyDescent="0.25">
      <c r="A85" s="474" t="s">
        <v>2633</v>
      </c>
      <c r="B85" s="112" t="s">
        <v>2632</v>
      </c>
      <c r="C85" s="130">
        <v>51.07</v>
      </c>
      <c r="D85" s="130">
        <v>10.220000000000001</v>
      </c>
      <c r="E85" s="130">
        <v>61.29</v>
      </c>
      <c r="F85" s="115" t="s">
        <v>52</v>
      </c>
    </row>
    <row r="86" spans="1:8" ht="15" customHeight="1" x14ac:dyDescent="0.25">
      <c r="A86" s="474" t="s">
        <v>2634</v>
      </c>
      <c r="B86" s="112" t="s">
        <v>2632</v>
      </c>
      <c r="C86" s="130">
        <v>107.91</v>
      </c>
      <c r="D86" s="130">
        <v>21.58</v>
      </c>
      <c r="E86" s="130">
        <v>129.49</v>
      </c>
      <c r="F86" s="115" t="s">
        <v>52</v>
      </c>
    </row>
    <row r="87" spans="1:8" ht="15" customHeight="1" x14ac:dyDescent="0.25">
      <c r="A87" s="474"/>
      <c r="C87" s="410">
        <f>SUM(C84:C86)</f>
        <v>178.76999999999998</v>
      </c>
      <c r="D87" s="410">
        <f>SUM(D84:D86)</f>
        <v>35.76</v>
      </c>
      <c r="E87" s="410">
        <f>SUM(E84:E86)</f>
        <v>214.53</v>
      </c>
    </row>
    <row r="88" spans="1:8" ht="15" customHeight="1" x14ac:dyDescent="0.3">
      <c r="A88" s="473"/>
      <c r="B88" s="128"/>
      <c r="C88" s="476"/>
      <c r="D88" s="476"/>
      <c r="E88" s="476"/>
    </row>
    <row r="89" spans="1:8" ht="15" customHeight="1" x14ac:dyDescent="0.3">
      <c r="A89" s="135" t="s">
        <v>1199</v>
      </c>
      <c r="B89" s="135"/>
      <c r="C89" s="412"/>
      <c r="D89" s="412"/>
      <c r="E89" s="412"/>
    </row>
    <row r="90" spans="1:8" ht="15" customHeight="1" x14ac:dyDescent="0.25">
      <c r="A90" s="112" t="s">
        <v>8</v>
      </c>
      <c r="B90" s="253" t="s">
        <v>2622</v>
      </c>
      <c r="C90" s="412">
        <v>25.97</v>
      </c>
      <c r="D90" s="412">
        <v>5.19</v>
      </c>
      <c r="E90" s="412">
        <v>31.16</v>
      </c>
      <c r="F90" s="126" t="s">
        <v>5</v>
      </c>
    </row>
    <row r="91" spans="1:8" ht="15" customHeight="1" x14ac:dyDescent="0.25">
      <c r="A91" s="112" t="s">
        <v>2611</v>
      </c>
      <c r="B91" s="112" t="s">
        <v>2200</v>
      </c>
      <c r="C91" s="412">
        <v>28.6</v>
      </c>
      <c r="D91" s="412">
        <v>5.72</v>
      </c>
      <c r="E91" s="412">
        <v>34.32</v>
      </c>
      <c r="F91" s="126" t="s">
        <v>5</v>
      </c>
    </row>
    <row r="92" spans="1:8" ht="15" customHeight="1" x14ac:dyDescent="0.25">
      <c r="C92" s="410">
        <f>SUM(C90:C91)</f>
        <v>54.57</v>
      </c>
      <c r="D92" s="410">
        <f>SUM(D90:D91)</f>
        <v>10.91</v>
      </c>
      <c r="E92" s="410">
        <f>SUM(E90:E91)</f>
        <v>65.48</v>
      </c>
      <c r="H92" s="249"/>
    </row>
    <row r="93" spans="1:8" ht="15" customHeight="1" x14ac:dyDescent="0.25">
      <c r="C93" s="476"/>
      <c r="D93" s="476"/>
      <c r="E93" s="476"/>
      <c r="H93" s="249"/>
    </row>
    <row r="94" spans="1:8" ht="15" customHeight="1" x14ac:dyDescent="0.3">
      <c r="A94" s="473" t="s">
        <v>894</v>
      </c>
      <c r="C94" s="112"/>
      <c r="D94" s="112"/>
      <c r="E94" s="112"/>
      <c r="F94" s="112"/>
    </row>
    <row r="95" spans="1:8" ht="15" customHeight="1" x14ac:dyDescent="0.25">
      <c r="A95" s="137" t="s">
        <v>90</v>
      </c>
      <c r="B95" s="138" t="s">
        <v>524</v>
      </c>
      <c r="C95" s="122">
        <v>8436.2800000000007</v>
      </c>
      <c r="D95" s="450"/>
      <c r="E95" s="122">
        <v>8436.2800000000007</v>
      </c>
      <c r="F95" s="124" t="s">
        <v>92</v>
      </c>
    </row>
    <row r="96" spans="1:8" ht="15" customHeight="1" x14ac:dyDescent="0.25">
      <c r="A96" s="137" t="s">
        <v>93</v>
      </c>
      <c r="B96" s="138" t="s">
        <v>525</v>
      </c>
      <c r="C96" s="122">
        <v>2251.86</v>
      </c>
      <c r="D96" s="450"/>
      <c r="E96" s="122">
        <v>2251.86</v>
      </c>
      <c r="F96" s="124">
        <v>109383</v>
      </c>
    </row>
    <row r="97" spans="1:8" ht="15" customHeight="1" x14ac:dyDescent="0.25">
      <c r="A97" s="137" t="s">
        <v>95</v>
      </c>
      <c r="B97" s="138" t="s">
        <v>2635</v>
      </c>
      <c r="C97" s="122">
        <v>2390.56</v>
      </c>
      <c r="D97" s="450"/>
      <c r="E97" s="122">
        <v>2390.56</v>
      </c>
      <c r="F97" s="124">
        <v>109384</v>
      </c>
    </row>
    <row r="98" spans="1:8" ht="15" customHeight="1" x14ac:dyDescent="0.25">
      <c r="C98" s="410">
        <f>SUM(C95:C97)</f>
        <v>13078.7</v>
      </c>
      <c r="D98" s="410">
        <f>SUM(D95:D97)</f>
        <v>0</v>
      </c>
      <c r="E98" s="410">
        <f>SUM(E95:E97)</f>
        <v>13078.7</v>
      </c>
      <c r="F98" s="112"/>
    </row>
    <row r="99" spans="1:8" ht="15" customHeight="1" x14ac:dyDescent="0.25">
      <c r="C99" s="112"/>
      <c r="D99" s="112"/>
      <c r="E99" s="112"/>
      <c r="F99" s="112"/>
    </row>
    <row r="100" spans="1:8" ht="15" customHeight="1" x14ac:dyDescent="0.25">
      <c r="B100" s="141" t="s">
        <v>75</v>
      </c>
      <c r="C100" s="410">
        <f>SUM(+C92+C11+C54+C35+C23+C42+C66+C47+C70+C77+C81+C87+C98)</f>
        <v>33112.65</v>
      </c>
      <c r="D100" s="410">
        <f>SUM(+D92+D11+D54+D35+D23+D42+D66+D47+D70+D77+D81+D87+D98)</f>
        <v>2378.7399999999998</v>
      </c>
      <c r="E100" s="410">
        <f>SUM(+E92+E11+E54+E35+E23+E42+E66+E47+E70+E77+E81+E87+E98)</f>
        <v>35491.39</v>
      </c>
    </row>
    <row r="101" spans="1:8" ht="15" customHeight="1" x14ac:dyDescent="0.25">
      <c r="B101" s="145"/>
      <c r="C101" s="476"/>
      <c r="D101" s="476"/>
      <c r="E101" s="476"/>
    </row>
    <row r="102" spans="1:8" ht="15" customHeight="1" x14ac:dyDescent="0.25">
      <c r="A102" s="438"/>
      <c r="B102" s="436"/>
      <c r="C102" s="120"/>
    </row>
    <row r="103" spans="1:8" ht="15" customHeight="1" x14ac:dyDescent="0.25"/>
    <row r="104" spans="1:8" ht="15" customHeight="1" x14ac:dyDescent="0.25"/>
    <row r="105" spans="1:8" ht="15" customHeight="1" x14ac:dyDescent="0.25"/>
    <row r="106" spans="1:8" ht="15" customHeight="1" x14ac:dyDescent="0.25">
      <c r="G106" s="137"/>
    </row>
    <row r="107" spans="1:8" ht="15" customHeight="1" x14ac:dyDescent="0.25">
      <c r="H107" s="137"/>
    </row>
    <row r="108" spans="1:8" ht="15" customHeight="1" x14ac:dyDescent="0.25">
      <c r="H108" s="137"/>
    </row>
    <row r="109" spans="1:8" s="137" customFormat="1" ht="15" customHeight="1" x14ac:dyDescent="0.25">
      <c r="A109" s="112"/>
      <c r="B109" s="112"/>
      <c r="C109" s="409"/>
      <c r="D109" s="409"/>
      <c r="E109" s="409"/>
      <c r="F109" s="115"/>
      <c r="G109" s="112"/>
      <c r="H109" s="112"/>
    </row>
    <row r="110" spans="1:8" s="137" customFormat="1" x14ac:dyDescent="0.25">
      <c r="A110" s="112"/>
      <c r="B110" s="112"/>
      <c r="C110" s="409"/>
      <c r="D110" s="409"/>
      <c r="E110" s="409"/>
      <c r="F110" s="115"/>
      <c r="G110" s="112"/>
      <c r="H110" s="112"/>
    </row>
    <row r="111" spans="1:8" s="137" customFormat="1" x14ac:dyDescent="0.25">
      <c r="A111" s="112"/>
      <c r="B111" s="112"/>
      <c r="C111" s="409"/>
      <c r="D111" s="409"/>
      <c r="E111" s="409"/>
      <c r="F111" s="115"/>
      <c r="G111" s="112"/>
      <c r="H111" s="112"/>
    </row>
  </sheetData>
  <mergeCells count="1">
    <mergeCell ref="A1:F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88" workbookViewId="0">
      <selection activeCell="J103" sqref="J103"/>
    </sheetView>
  </sheetViews>
  <sheetFormatPr defaultColWidth="8.8984375" defaultRowHeight="13.85" x14ac:dyDescent="0.25"/>
  <cols>
    <col min="1" max="1" width="29.8984375" style="112" customWidth="1"/>
    <col min="2" max="2" width="46.8984375" style="112" customWidth="1"/>
    <col min="3" max="3" width="14" style="409" customWidth="1"/>
    <col min="4" max="4" width="10.8984375" style="409" customWidth="1"/>
    <col min="5" max="5" width="13.8984375" style="409" customWidth="1"/>
    <col min="6" max="6" width="9" style="115" customWidth="1"/>
    <col min="7" max="7" width="3.09765625" style="112" customWidth="1"/>
    <col min="8" max="255" width="8.8984375" style="112"/>
    <col min="256" max="256" width="4.3984375" style="112" customWidth="1"/>
    <col min="257" max="257" width="29.8984375" style="112" customWidth="1"/>
    <col min="258" max="258" width="46.8984375" style="112" customWidth="1"/>
    <col min="259" max="259" width="14" style="112" customWidth="1"/>
    <col min="260" max="260" width="10.8984375" style="112" customWidth="1"/>
    <col min="261" max="261" width="13.8984375" style="112" customWidth="1"/>
    <col min="262" max="262" width="9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29.8984375" style="112" customWidth="1"/>
    <col min="514" max="514" width="46.8984375" style="112" customWidth="1"/>
    <col min="515" max="515" width="14" style="112" customWidth="1"/>
    <col min="516" max="516" width="10.8984375" style="112" customWidth="1"/>
    <col min="517" max="517" width="13.8984375" style="112" customWidth="1"/>
    <col min="518" max="518" width="9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29.8984375" style="112" customWidth="1"/>
    <col min="770" max="770" width="46.8984375" style="112" customWidth="1"/>
    <col min="771" max="771" width="14" style="112" customWidth="1"/>
    <col min="772" max="772" width="10.8984375" style="112" customWidth="1"/>
    <col min="773" max="773" width="13.8984375" style="112" customWidth="1"/>
    <col min="774" max="774" width="9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29.8984375" style="112" customWidth="1"/>
    <col min="1026" max="1026" width="46.8984375" style="112" customWidth="1"/>
    <col min="1027" max="1027" width="14" style="112" customWidth="1"/>
    <col min="1028" max="1028" width="10.8984375" style="112" customWidth="1"/>
    <col min="1029" max="1029" width="13.8984375" style="112" customWidth="1"/>
    <col min="1030" max="1030" width="9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29.8984375" style="112" customWidth="1"/>
    <col min="1282" max="1282" width="46.8984375" style="112" customWidth="1"/>
    <col min="1283" max="1283" width="14" style="112" customWidth="1"/>
    <col min="1284" max="1284" width="10.8984375" style="112" customWidth="1"/>
    <col min="1285" max="1285" width="13.8984375" style="112" customWidth="1"/>
    <col min="1286" max="1286" width="9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29.8984375" style="112" customWidth="1"/>
    <col min="1538" max="1538" width="46.8984375" style="112" customWidth="1"/>
    <col min="1539" max="1539" width="14" style="112" customWidth="1"/>
    <col min="1540" max="1540" width="10.8984375" style="112" customWidth="1"/>
    <col min="1541" max="1541" width="13.8984375" style="112" customWidth="1"/>
    <col min="1542" max="1542" width="9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29.8984375" style="112" customWidth="1"/>
    <col min="1794" max="1794" width="46.8984375" style="112" customWidth="1"/>
    <col min="1795" max="1795" width="14" style="112" customWidth="1"/>
    <col min="1796" max="1796" width="10.8984375" style="112" customWidth="1"/>
    <col min="1797" max="1797" width="13.8984375" style="112" customWidth="1"/>
    <col min="1798" max="1798" width="9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29.8984375" style="112" customWidth="1"/>
    <col min="2050" max="2050" width="46.8984375" style="112" customWidth="1"/>
    <col min="2051" max="2051" width="14" style="112" customWidth="1"/>
    <col min="2052" max="2052" width="10.8984375" style="112" customWidth="1"/>
    <col min="2053" max="2053" width="13.8984375" style="112" customWidth="1"/>
    <col min="2054" max="2054" width="9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29.8984375" style="112" customWidth="1"/>
    <col min="2306" max="2306" width="46.8984375" style="112" customWidth="1"/>
    <col min="2307" max="2307" width="14" style="112" customWidth="1"/>
    <col min="2308" max="2308" width="10.8984375" style="112" customWidth="1"/>
    <col min="2309" max="2309" width="13.8984375" style="112" customWidth="1"/>
    <col min="2310" max="2310" width="9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29.8984375" style="112" customWidth="1"/>
    <col min="2562" max="2562" width="46.8984375" style="112" customWidth="1"/>
    <col min="2563" max="2563" width="14" style="112" customWidth="1"/>
    <col min="2564" max="2564" width="10.8984375" style="112" customWidth="1"/>
    <col min="2565" max="2565" width="13.8984375" style="112" customWidth="1"/>
    <col min="2566" max="2566" width="9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29.8984375" style="112" customWidth="1"/>
    <col min="2818" max="2818" width="46.8984375" style="112" customWidth="1"/>
    <col min="2819" max="2819" width="14" style="112" customWidth="1"/>
    <col min="2820" max="2820" width="10.8984375" style="112" customWidth="1"/>
    <col min="2821" max="2821" width="13.8984375" style="112" customWidth="1"/>
    <col min="2822" max="2822" width="9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29.8984375" style="112" customWidth="1"/>
    <col min="3074" max="3074" width="46.8984375" style="112" customWidth="1"/>
    <col min="3075" max="3075" width="14" style="112" customWidth="1"/>
    <col min="3076" max="3076" width="10.8984375" style="112" customWidth="1"/>
    <col min="3077" max="3077" width="13.8984375" style="112" customWidth="1"/>
    <col min="3078" max="3078" width="9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29.8984375" style="112" customWidth="1"/>
    <col min="3330" max="3330" width="46.8984375" style="112" customWidth="1"/>
    <col min="3331" max="3331" width="14" style="112" customWidth="1"/>
    <col min="3332" max="3332" width="10.8984375" style="112" customWidth="1"/>
    <col min="3333" max="3333" width="13.8984375" style="112" customWidth="1"/>
    <col min="3334" max="3334" width="9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29.8984375" style="112" customWidth="1"/>
    <col min="3586" max="3586" width="46.8984375" style="112" customWidth="1"/>
    <col min="3587" max="3587" width="14" style="112" customWidth="1"/>
    <col min="3588" max="3588" width="10.8984375" style="112" customWidth="1"/>
    <col min="3589" max="3589" width="13.8984375" style="112" customWidth="1"/>
    <col min="3590" max="3590" width="9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29.8984375" style="112" customWidth="1"/>
    <col min="3842" max="3842" width="46.8984375" style="112" customWidth="1"/>
    <col min="3843" max="3843" width="14" style="112" customWidth="1"/>
    <col min="3844" max="3844" width="10.8984375" style="112" customWidth="1"/>
    <col min="3845" max="3845" width="13.8984375" style="112" customWidth="1"/>
    <col min="3846" max="3846" width="9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29.8984375" style="112" customWidth="1"/>
    <col min="4098" max="4098" width="46.8984375" style="112" customWidth="1"/>
    <col min="4099" max="4099" width="14" style="112" customWidth="1"/>
    <col min="4100" max="4100" width="10.8984375" style="112" customWidth="1"/>
    <col min="4101" max="4101" width="13.8984375" style="112" customWidth="1"/>
    <col min="4102" max="4102" width="9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29.8984375" style="112" customWidth="1"/>
    <col min="4354" max="4354" width="46.8984375" style="112" customWidth="1"/>
    <col min="4355" max="4355" width="14" style="112" customWidth="1"/>
    <col min="4356" max="4356" width="10.8984375" style="112" customWidth="1"/>
    <col min="4357" max="4357" width="13.8984375" style="112" customWidth="1"/>
    <col min="4358" max="4358" width="9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29.8984375" style="112" customWidth="1"/>
    <col min="4610" max="4610" width="46.8984375" style="112" customWidth="1"/>
    <col min="4611" max="4611" width="14" style="112" customWidth="1"/>
    <col min="4612" max="4612" width="10.8984375" style="112" customWidth="1"/>
    <col min="4613" max="4613" width="13.8984375" style="112" customWidth="1"/>
    <col min="4614" max="4614" width="9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29.8984375" style="112" customWidth="1"/>
    <col min="4866" max="4866" width="46.8984375" style="112" customWidth="1"/>
    <col min="4867" max="4867" width="14" style="112" customWidth="1"/>
    <col min="4868" max="4868" width="10.8984375" style="112" customWidth="1"/>
    <col min="4869" max="4869" width="13.8984375" style="112" customWidth="1"/>
    <col min="4870" max="4870" width="9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29.8984375" style="112" customWidth="1"/>
    <col min="5122" max="5122" width="46.8984375" style="112" customWidth="1"/>
    <col min="5123" max="5123" width="14" style="112" customWidth="1"/>
    <col min="5124" max="5124" width="10.8984375" style="112" customWidth="1"/>
    <col min="5125" max="5125" width="13.8984375" style="112" customWidth="1"/>
    <col min="5126" max="5126" width="9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29.8984375" style="112" customWidth="1"/>
    <col min="5378" max="5378" width="46.8984375" style="112" customWidth="1"/>
    <col min="5379" max="5379" width="14" style="112" customWidth="1"/>
    <col min="5380" max="5380" width="10.8984375" style="112" customWidth="1"/>
    <col min="5381" max="5381" width="13.8984375" style="112" customWidth="1"/>
    <col min="5382" max="5382" width="9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29.8984375" style="112" customWidth="1"/>
    <col min="5634" max="5634" width="46.8984375" style="112" customWidth="1"/>
    <col min="5635" max="5635" width="14" style="112" customWidth="1"/>
    <col min="5636" max="5636" width="10.8984375" style="112" customWidth="1"/>
    <col min="5637" max="5637" width="13.8984375" style="112" customWidth="1"/>
    <col min="5638" max="5638" width="9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29.8984375" style="112" customWidth="1"/>
    <col min="5890" max="5890" width="46.8984375" style="112" customWidth="1"/>
    <col min="5891" max="5891" width="14" style="112" customWidth="1"/>
    <col min="5892" max="5892" width="10.8984375" style="112" customWidth="1"/>
    <col min="5893" max="5893" width="13.8984375" style="112" customWidth="1"/>
    <col min="5894" max="5894" width="9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29.8984375" style="112" customWidth="1"/>
    <col min="6146" max="6146" width="46.8984375" style="112" customWidth="1"/>
    <col min="6147" max="6147" width="14" style="112" customWidth="1"/>
    <col min="6148" max="6148" width="10.8984375" style="112" customWidth="1"/>
    <col min="6149" max="6149" width="13.8984375" style="112" customWidth="1"/>
    <col min="6150" max="6150" width="9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29.8984375" style="112" customWidth="1"/>
    <col min="6402" max="6402" width="46.8984375" style="112" customWidth="1"/>
    <col min="6403" max="6403" width="14" style="112" customWidth="1"/>
    <col min="6404" max="6404" width="10.8984375" style="112" customWidth="1"/>
    <col min="6405" max="6405" width="13.8984375" style="112" customWidth="1"/>
    <col min="6406" max="6406" width="9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29.8984375" style="112" customWidth="1"/>
    <col min="6658" max="6658" width="46.8984375" style="112" customWidth="1"/>
    <col min="6659" max="6659" width="14" style="112" customWidth="1"/>
    <col min="6660" max="6660" width="10.8984375" style="112" customWidth="1"/>
    <col min="6661" max="6661" width="13.8984375" style="112" customWidth="1"/>
    <col min="6662" max="6662" width="9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29.8984375" style="112" customWidth="1"/>
    <col min="6914" max="6914" width="46.8984375" style="112" customWidth="1"/>
    <col min="6915" max="6915" width="14" style="112" customWidth="1"/>
    <col min="6916" max="6916" width="10.8984375" style="112" customWidth="1"/>
    <col min="6917" max="6917" width="13.8984375" style="112" customWidth="1"/>
    <col min="6918" max="6918" width="9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29.8984375" style="112" customWidth="1"/>
    <col min="7170" max="7170" width="46.8984375" style="112" customWidth="1"/>
    <col min="7171" max="7171" width="14" style="112" customWidth="1"/>
    <col min="7172" max="7172" width="10.8984375" style="112" customWidth="1"/>
    <col min="7173" max="7173" width="13.8984375" style="112" customWidth="1"/>
    <col min="7174" max="7174" width="9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29.8984375" style="112" customWidth="1"/>
    <col min="7426" max="7426" width="46.8984375" style="112" customWidth="1"/>
    <col min="7427" max="7427" width="14" style="112" customWidth="1"/>
    <col min="7428" max="7428" width="10.8984375" style="112" customWidth="1"/>
    <col min="7429" max="7429" width="13.8984375" style="112" customWidth="1"/>
    <col min="7430" max="7430" width="9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29.8984375" style="112" customWidth="1"/>
    <col min="7682" max="7682" width="46.8984375" style="112" customWidth="1"/>
    <col min="7683" max="7683" width="14" style="112" customWidth="1"/>
    <col min="7684" max="7684" width="10.8984375" style="112" customWidth="1"/>
    <col min="7685" max="7685" width="13.8984375" style="112" customWidth="1"/>
    <col min="7686" max="7686" width="9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29.8984375" style="112" customWidth="1"/>
    <col min="7938" max="7938" width="46.8984375" style="112" customWidth="1"/>
    <col min="7939" max="7939" width="14" style="112" customWidth="1"/>
    <col min="7940" max="7940" width="10.8984375" style="112" customWidth="1"/>
    <col min="7941" max="7941" width="13.8984375" style="112" customWidth="1"/>
    <col min="7942" max="7942" width="9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29.8984375" style="112" customWidth="1"/>
    <col min="8194" max="8194" width="46.8984375" style="112" customWidth="1"/>
    <col min="8195" max="8195" width="14" style="112" customWidth="1"/>
    <col min="8196" max="8196" width="10.8984375" style="112" customWidth="1"/>
    <col min="8197" max="8197" width="13.8984375" style="112" customWidth="1"/>
    <col min="8198" max="8198" width="9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29.8984375" style="112" customWidth="1"/>
    <col min="8450" max="8450" width="46.8984375" style="112" customWidth="1"/>
    <col min="8451" max="8451" width="14" style="112" customWidth="1"/>
    <col min="8452" max="8452" width="10.8984375" style="112" customWidth="1"/>
    <col min="8453" max="8453" width="13.8984375" style="112" customWidth="1"/>
    <col min="8454" max="8454" width="9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29.8984375" style="112" customWidth="1"/>
    <col min="8706" max="8706" width="46.8984375" style="112" customWidth="1"/>
    <col min="8707" max="8707" width="14" style="112" customWidth="1"/>
    <col min="8708" max="8708" width="10.8984375" style="112" customWidth="1"/>
    <col min="8709" max="8709" width="13.8984375" style="112" customWidth="1"/>
    <col min="8710" max="8710" width="9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29.8984375" style="112" customWidth="1"/>
    <col min="8962" max="8962" width="46.8984375" style="112" customWidth="1"/>
    <col min="8963" max="8963" width="14" style="112" customWidth="1"/>
    <col min="8964" max="8964" width="10.8984375" style="112" customWidth="1"/>
    <col min="8965" max="8965" width="13.8984375" style="112" customWidth="1"/>
    <col min="8966" max="8966" width="9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29.8984375" style="112" customWidth="1"/>
    <col min="9218" max="9218" width="46.8984375" style="112" customWidth="1"/>
    <col min="9219" max="9219" width="14" style="112" customWidth="1"/>
    <col min="9220" max="9220" width="10.8984375" style="112" customWidth="1"/>
    <col min="9221" max="9221" width="13.8984375" style="112" customWidth="1"/>
    <col min="9222" max="9222" width="9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29.8984375" style="112" customWidth="1"/>
    <col min="9474" max="9474" width="46.8984375" style="112" customWidth="1"/>
    <col min="9475" max="9475" width="14" style="112" customWidth="1"/>
    <col min="9476" max="9476" width="10.8984375" style="112" customWidth="1"/>
    <col min="9477" max="9477" width="13.8984375" style="112" customWidth="1"/>
    <col min="9478" max="9478" width="9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29.8984375" style="112" customWidth="1"/>
    <col min="9730" max="9730" width="46.8984375" style="112" customWidth="1"/>
    <col min="9731" max="9731" width="14" style="112" customWidth="1"/>
    <col min="9732" max="9732" width="10.8984375" style="112" customWidth="1"/>
    <col min="9733" max="9733" width="13.8984375" style="112" customWidth="1"/>
    <col min="9734" max="9734" width="9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29.8984375" style="112" customWidth="1"/>
    <col min="9986" max="9986" width="46.8984375" style="112" customWidth="1"/>
    <col min="9987" max="9987" width="14" style="112" customWidth="1"/>
    <col min="9988" max="9988" width="10.8984375" style="112" customWidth="1"/>
    <col min="9989" max="9989" width="13.8984375" style="112" customWidth="1"/>
    <col min="9990" max="9990" width="9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29.8984375" style="112" customWidth="1"/>
    <col min="10242" max="10242" width="46.8984375" style="112" customWidth="1"/>
    <col min="10243" max="10243" width="14" style="112" customWidth="1"/>
    <col min="10244" max="10244" width="10.8984375" style="112" customWidth="1"/>
    <col min="10245" max="10245" width="13.8984375" style="112" customWidth="1"/>
    <col min="10246" max="10246" width="9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29.8984375" style="112" customWidth="1"/>
    <col min="10498" max="10498" width="46.8984375" style="112" customWidth="1"/>
    <col min="10499" max="10499" width="14" style="112" customWidth="1"/>
    <col min="10500" max="10500" width="10.8984375" style="112" customWidth="1"/>
    <col min="10501" max="10501" width="13.8984375" style="112" customWidth="1"/>
    <col min="10502" max="10502" width="9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29.8984375" style="112" customWidth="1"/>
    <col min="10754" max="10754" width="46.8984375" style="112" customWidth="1"/>
    <col min="10755" max="10755" width="14" style="112" customWidth="1"/>
    <col min="10756" max="10756" width="10.8984375" style="112" customWidth="1"/>
    <col min="10757" max="10757" width="13.8984375" style="112" customWidth="1"/>
    <col min="10758" max="10758" width="9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29.8984375" style="112" customWidth="1"/>
    <col min="11010" max="11010" width="46.8984375" style="112" customWidth="1"/>
    <col min="11011" max="11011" width="14" style="112" customWidth="1"/>
    <col min="11012" max="11012" width="10.8984375" style="112" customWidth="1"/>
    <col min="11013" max="11013" width="13.8984375" style="112" customWidth="1"/>
    <col min="11014" max="11014" width="9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29.8984375" style="112" customWidth="1"/>
    <col min="11266" max="11266" width="46.8984375" style="112" customWidth="1"/>
    <col min="11267" max="11267" width="14" style="112" customWidth="1"/>
    <col min="11268" max="11268" width="10.8984375" style="112" customWidth="1"/>
    <col min="11269" max="11269" width="13.8984375" style="112" customWidth="1"/>
    <col min="11270" max="11270" width="9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29.8984375" style="112" customWidth="1"/>
    <col min="11522" max="11522" width="46.8984375" style="112" customWidth="1"/>
    <col min="11523" max="11523" width="14" style="112" customWidth="1"/>
    <col min="11524" max="11524" width="10.8984375" style="112" customWidth="1"/>
    <col min="11525" max="11525" width="13.8984375" style="112" customWidth="1"/>
    <col min="11526" max="11526" width="9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29.8984375" style="112" customWidth="1"/>
    <col min="11778" max="11778" width="46.8984375" style="112" customWidth="1"/>
    <col min="11779" max="11779" width="14" style="112" customWidth="1"/>
    <col min="11780" max="11780" width="10.8984375" style="112" customWidth="1"/>
    <col min="11781" max="11781" width="13.8984375" style="112" customWidth="1"/>
    <col min="11782" max="11782" width="9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29.8984375" style="112" customWidth="1"/>
    <col min="12034" max="12034" width="46.8984375" style="112" customWidth="1"/>
    <col min="12035" max="12035" width="14" style="112" customWidth="1"/>
    <col min="12036" max="12036" width="10.8984375" style="112" customWidth="1"/>
    <col min="12037" max="12037" width="13.8984375" style="112" customWidth="1"/>
    <col min="12038" max="12038" width="9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29.8984375" style="112" customWidth="1"/>
    <col min="12290" max="12290" width="46.8984375" style="112" customWidth="1"/>
    <col min="12291" max="12291" width="14" style="112" customWidth="1"/>
    <col min="12292" max="12292" width="10.8984375" style="112" customWidth="1"/>
    <col min="12293" max="12293" width="13.8984375" style="112" customWidth="1"/>
    <col min="12294" max="12294" width="9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29.8984375" style="112" customWidth="1"/>
    <col min="12546" max="12546" width="46.8984375" style="112" customWidth="1"/>
    <col min="12547" max="12547" width="14" style="112" customWidth="1"/>
    <col min="12548" max="12548" width="10.8984375" style="112" customWidth="1"/>
    <col min="12549" max="12549" width="13.8984375" style="112" customWidth="1"/>
    <col min="12550" max="12550" width="9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29.8984375" style="112" customWidth="1"/>
    <col min="12802" max="12802" width="46.8984375" style="112" customWidth="1"/>
    <col min="12803" max="12803" width="14" style="112" customWidth="1"/>
    <col min="12804" max="12804" width="10.8984375" style="112" customWidth="1"/>
    <col min="12805" max="12805" width="13.8984375" style="112" customWidth="1"/>
    <col min="12806" max="12806" width="9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29.8984375" style="112" customWidth="1"/>
    <col min="13058" max="13058" width="46.8984375" style="112" customWidth="1"/>
    <col min="13059" max="13059" width="14" style="112" customWidth="1"/>
    <col min="13060" max="13060" width="10.8984375" style="112" customWidth="1"/>
    <col min="13061" max="13061" width="13.8984375" style="112" customWidth="1"/>
    <col min="13062" max="13062" width="9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29.8984375" style="112" customWidth="1"/>
    <col min="13314" max="13314" width="46.8984375" style="112" customWidth="1"/>
    <col min="13315" max="13315" width="14" style="112" customWidth="1"/>
    <col min="13316" max="13316" width="10.8984375" style="112" customWidth="1"/>
    <col min="13317" max="13317" width="13.8984375" style="112" customWidth="1"/>
    <col min="13318" max="13318" width="9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29.8984375" style="112" customWidth="1"/>
    <col min="13570" max="13570" width="46.8984375" style="112" customWidth="1"/>
    <col min="13571" max="13571" width="14" style="112" customWidth="1"/>
    <col min="13572" max="13572" width="10.8984375" style="112" customWidth="1"/>
    <col min="13573" max="13573" width="13.8984375" style="112" customWidth="1"/>
    <col min="13574" max="13574" width="9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29.8984375" style="112" customWidth="1"/>
    <col min="13826" max="13826" width="46.8984375" style="112" customWidth="1"/>
    <col min="13827" max="13827" width="14" style="112" customWidth="1"/>
    <col min="13828" max="13828" width="10.8984375" style="112" customWidth="1"/>
    <col min="13829" max="13829" width="13.8984375" style="112" customWidth="1"/>
    <col min="13830" max="13830" width="9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29.8984375" style="112" customWidth="1"/>
    <col min="14082" max="14082" width="46.8984375" style="112" customWidth="1"/>
    <col min="14083" max="14083" width="14" style="112" customWidth="1"/>
    <col min="14084" max="14084" width="10.8984375" style="112" customWidth="1"/>
    <col min="14085" max="14085" width="13.8984375" style="112" customWidth="1"/>
    <col min="14086" max="14086" width="9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29.8984375" style="112" customWidth="1"/>
    <col min="14338" max="14338" width="46.8984375" style="112" customWidth="1"/>
    <col min="14339" max="14339" width="14" style="112" customWidth="1"/>
    <col min="14340" max="14340" width="10.8984375" style="112" customWidth="1"/>
    <col min="14341" max="14341" width="13.8984375" style="112" customWidth="1"/>
    <col min="14342" max="14342" width="9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29.8984375" style="112" customWidth="1"/>
    <col min="14594" max="14594" width="46.8984375" style="112" customWidth="1"/>
    <col min="14595" max="14595" width="14" style="112" customWidth="1"/>
    <col min="14596" max="14596" width="10.8984375" style="112" customWidth="1"/>
    <col min="14597" max="14597" width="13.8984375" style="112" customWidth="1"/>
    <col min="14598" max="14598" width="9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29.8984375" style="112" customWidth="1"/>
    <col min="14850" max="14850" width="46.8984375" style="112" customWidth="1"/>
    <col min="14851" max="14851" width="14" style="112" customWidth="1"/>
    <col min="14852" max="14852" width="10.8984375" style="112" customWidth="1"/>
    <col min="14853" max="14853" width="13.8984375" style="112" customWidth="1"/>
    <col min="14854" max="14854" width="9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29.8984375" style="112" customWidth="1"/>
    <col min="15106" max="15106" width="46.8984375" style="112" customWidth="1"/>
    <col min="15107" max="15107" width="14" style="112" customWidth="1"/>
    <col min="15108" max="15108" width="10.8984375" style="112" customWidth="1"/>
    <col min="15109" max="15109" width="13.8984375" style="112" customWidth="1"/>
    <col min="15110" max="15110" width="9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29.8984375" style="112" customWidth="1"/>
    <col min="15362" max="15362" width="46.8984375" style="112" customWidth="1"/>
    <col min="15363" max="15363" width="14" style="112" customWidth="1"/>
    <col min="15364" max="15364" width="10.8984375" style="112" customWidth="1"/>
    <col min="15365" max="15365" width="13.8984375" style="112" customWidth="1"/>
    <col min="15366" max="15366" width="9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29.8984375" style="112" customWidth="1"/>
    <col min="15618" max="15618" width="46.8984375" style="112" customWidth="1"/>
    <col min="15619" max="15619" width="14" style="112" customWidth="1"/>
    <col min="15620" max="15620" width="10.8984375" style="112" customWidth="1"/>
    <col min="15621" max="15621" width="13.8984375" style="112" customWidth="1"/>
    <col min="15622" max="15622" width="9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29.8984375" style="112" customWidth="1"/>
    <col min="15874" max="15874" width="46.8984375" style="112" customWidth="1"/>
    <col min="15875" max="15875" width="14" style="112" customWidth="1"/>
    <col min="15876" max="15876" width="10.8984375" style="112" customWidth="1"/>
    <col min="15877" max="15877" width="13.8984375" style="112" customWidth="1"/>
    <col min="15878" max="15878" width="9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29.8984375" style="112" customWidth="1"/>
    <col min="16130" max="16130" width="46.8984375" style="112" customWidth="1"/>
    <col min="16131" max="16131" width="14" style="112" customWidth="1"/>
    <col min="16132" max="16132" width="10.8984375" style="112" customWidth="1"/>
    <col min="16133" max="16133" width="13.8984375" style="112" customWidth="1"/>
    <col min="16134" max="16134" width="9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44348</v>
      </c>
    </row>
    <row r="3" spans="1:7" ht="15.7" customHeight="1" x14ac:dyDescent="0.25">
      <c r="B3" s="113"/>
    </row>
    <row r="4" spans="1:7" ht="15" customHeight="1" x14ac:dyDescent="0.25">
      <c r="A4" s="481" t="s">
        <v>2553</v>
      </c>
      <c r="C4" s="117" t="s">
        <v>201</v>
      </c>
      <c r="D4" s="117" t="s">
        <v>202</v>
      </c>
      <c r="E4" s="117" t="s">
        <v>203</v>
      </c>
      <c r="F4" s="480" t="s">
        <v>435</v>
      </c>
    </row>
    <row r="5" spans="1:7" ht="15" customHeight="1" x14ac:dyDescent="0.25">
      <c r="A5" s="482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82" t="s">
        <v>44</v>
      </c>
      <c r="B6" s="112" t="s">
        <v>2636</v>
      </c>
      <c r="C6" s="120">
        <v>20.64</v>
      </c>
      <c r="D6" s="120">
        <v>4.13</v>
      </c>
      <c r="E6" s="120">
        <v>24.77</v>
      </c>
      <c r="F6" s="115" t="s">
        <v>5</v>
      </c>
    </row>
    <row r="7" spans="1:7" ht="15" customHeight="1" x14ac:dyDescent="0.25">
      <c r="A7" s="482" t="s">
        <v>44</v>
      </c>
      <c r="B7" s="112" t="s">
        <v>2637</v>
      </c>
      <c r="C7" s="120">
        <v>46.09</v>
      </c>
      <c r="D7" s="120">
        <v>9.2200000000000006</v>
      </c>
      <c r="E7" s="120">
        <v>55.31</v>
      </c>
      <c r="F7" s="115" t="s">
        <v>5</v>
      </c>
    </row>
    <row r="8" spans="1:7" ht="15" customHeight="1" x14ac:dyDescent="0.25">
      <c r="A8" s="112" t="s">
        <v>8</v>
      </c>
      <c r="B8" s="112" t="s">
        <v>2638</v>
      </c>
      <c r="C8" s="120">
        <v>15</v>
      </c>
      <c r="D8" s="120">
        <v>3</v>
      </c>
      <c r="E8" s="120">
        <v>18</v>
      </c>
      <c r="F8" s="115" t="s">
        <v>5</v>
      </c>
    </row>
    <row r="9" spans="1:7" ht="15" customHeight="1" x14ac:dyDescent="0.25">
      <c r="A9" s="482" t="s">
        <v>253</v>
      </c>
      <c r="B9" s="112" t="s">
        <v>2639</v>
      </c>
      <c r="C9" s="120">
        <v>220</v>
      </c>
      <c r="D9" s="120">
        <v>44</v>
      </c>
      <c r="E9" s="120">
        <v>264</v>
      </c>
      <c r="F9" s="115">
        <v>109387</v>
      </c>
    </row>
    <row r="10" spans="1:7" ht="15" customHeight="1" x14ac:dyDescent="0.25">
      <c r="C10" s="410">
        <f>SUM(C5:C9)</f>
        <v>925.73</v>
      </c>
      <c r="D10" s="410">
        <f>SUM(D5:D9)</f>
        <v>60.35</v>
      </c>
      <c r="E10" s="410">
        <f>SUM(E5:E9)</f>
        <v>986.07999999999993</v>
      </c>
      <c r="G10" s="112" t="s">
        <v>10</v>
      </c>
    </row>
    <row r="11" spans="1:7" ht="15" customHeight="1" x14ac:dyDescent="0.25">
      <c r="C11" s="484"/>
      <c r="D11" s="484"/>
      <c r="E11" s="484"/>
    </row>
    <row r="12" spans="1:7" ht="15" customHeight="1" x14ac:dyDescent="0.25">
      <c r="A12" s="481" t="s">
        <v>2556</v>
      </c>
      <c r="C12" s="412"/>
      <c r="D12" s="412"/>
      <c r="E12" s="412"/>
    </row>
    <row r="13" spans="1:7" ht="15" customHeight="1" x14ac:dyDescent="0.25">
      <c r="A13" s="482" t="s">
        <v>12</v>
      </c>
      <c r="B13" s="112" t="s">
        <v>13</v>
      </c>
      <c r="C13" s="120">
        <v>6.83</v>
      </c>
      <c r="D13" s="120"/>
      <c r="E13" s="120">
        <v>6.83</v>
      </c>
      <c r="F13" s="115" t="s">
        <v>5</v>
      </c>
    </row>
    <row r="14" spans="1:7" ht="15" customHeight="1" x14ac:dyDescent="0.25">
      <c r="A14" s="482" t="s">
        <v>18</v>
      </c>
      <c r="B14" s="112" t="s">
        <v>2510</v>
      </c>
      <c r="C14" s="120">
        <v>79.75</v>
      </c>
      <c r="D14" s="120">
        <v>15.95</v>
      </c>
      <c r="E14" s="120">
        <v>95.7</v>
      </c>
      <c r="F14" s="115" t="s">
        <v>5</v>
      </c>
    </row>
    <row r="15" spans="1:7" ht="15" customHeight="1" x14ac:dyDescent="0.25">
      <c r="A15" s="112" t="s">
        <v>8</v>
      </c>
      <c r="B15" s="112" t="s">
        <v>2640</v>
      </c>
      <c r="C15" s="120">
        <v>78</v>
      </c>
      <c r="D15" s="120">
        <v>15.6</v>
      </c>
      <c r="E15" s="120">
        <v>93.6</v>
      </c>
      <c r="F15" s="124" t="s">
        <v>5</v>
      </c>
    </row>
    <row r="16" spans="1:7" ht="15" customHeight="1" x14ac:dyDescent="0.25">
      <c r="A16" s="112" t="s">
        <v>2592</v>
      </c>
      <c r="B16" s="112" t="s">
        <v>2641</v>
      </c>
      <c r="C16" s="412">
        <v>55</v>
      </c>
      <c r="D16" s="122"/>
      <c r="E16" s="412">
        <v>55</v>
      </c>
      <c r="F16" s="124" t="s">
        <v>5</v>
      </c>
    </row>
    <row r="17" spans="1:6" ht="15" customHeight="1" x14ac:dyDescent="0.25">
      <c r="A17" s="112" t="s">
        <v>2642</v>
      </c>
      <c r="B17" s="112" t="s">
        <v>2643</v>
      </c>
      <c r="C17" s="120">
        <v>450</v>
      </c>
      <c r="D17" s="120">
        <v>90</v>
      </c>
      <c r="E17" s="120">
        <v>540</v>
      </c>
      <c r="F17" s="115">
        <v>109388</v>
      </c>
    </row>
    <row r="18" spans="1:6" ht="15" customHeight="1" x14ac:dyDescent="0.25">
      <c r="A18" s="112" t="s">
        <v>1696</v>
      </c>
      <c r="B18" s="112" t="s">
        <v>1462</v>
      </c>
      <c r="C18" s="120">
        <v>547.5</v>
      </c>
      <c r="D18" s="120">
        <v>109.5</v>
      </c>
      <c r="E18" s="120">
        <v>657</v>
      </c>
      <c r="F18" s="115">
        <v>109389</v>
      </c>
    </row>
    <row r="19" spans="1:6" ht="15" customHeight="1" x14ac:dyDescent="0.25">
      <c r="A19" s="112" t="s">
        <v>2644</v>
      </c>
      <c r="B19" s="112" t="s">
        <v>131</v>
      </c>
      <c r="C19" s="122">
        <v>43.5</v>
      </c>
      <c r="D19" s="122">
        <v>8.6999999999999993</v>
      </c>
      <c r="E19" s="122">
        <v>52.2</v>
      </c>
      <c r="F19" s="112">
        <v>109390</v>
      </c>
    </row>
    <row r="20" spans="1:6" ht="15" customHeight="1" x14ac:dyDescent="0.25">
      <c r="A20" s="112" t="s">
        <v>14</v>
      </c>
      <c r="B20" s="112" t="s">
        <v>2645</v>
      </c>
      <c r="C20" s="122">
        <v>40.81</v>
      </c>
      <c r="D20" s="122">
        <v>8.16</v>
      </c>
      <c r="E20" s="122">
        <v>48.97</v>
      </c>
      <c r="F20" s="112">
        <v>109391</v>
      </c>
    </row>
    <row r="21" spans="1:6" ht="15" customHeight="1" x14ac:dyDescent="0.25">
      <c r="A21" s="112" t="s">
        <v>2646</v>
      </c>
      <c r="B21" s="112" t="s">
        <v>445</v>
      </c>
      <c r="C21" s="122">
        <v>119.9</v>
      </c>
      <c r="D21" s="122">
        <v>23.98</v>
      </c>
      <c r="E21" s="122">
        <v>143.88</v>
      </c>
      <c r="F21" s="124" t="s">
        <v>52</v>
      </c>
    </row>
    <row r="22" spans="1:6" ht="15" customHeight="1" x14ac:dyDescent="0.25">
      <c r="A22" s="112" t="s">
        <v>27</v>
      </c>
      <c r="B22" s="112" t="s">
        <v>28</v>
      </c>
      <c r="C22" s="122">
        <v>42.76</v>
      </c>
      <c r="D22" s="122"/>
      <c r="E22" s="122">
        <v>42.76</v>
      </c>
      <c r="F22" s="124">
        <v>109401</v>
      </c>
    </row>
    <row r="23" spans="1:6" ht="15" customHeight="1" x14ac:dyDescent="0.25">
      <c r="C23" s="410">
        <f>SUM(C13:C22)</f>
        <v>1464.05</v>
      </c>
      <c r="D23" s="410">
        <f>SUM(D13:D22)</f>
        <v>271.89</v>
      </c>
      <c r="E23" s="410">
        <f>SUM(E13:E22)</f>
        <v>1735.9400000000003</v>
      </c>
    </row>
    <row r="24" spans="1:6" ht="15" customHeight="1" x14ac:dyDescent="0.25">
      <c r="C24" s="484"/>
      <c r="D24" s="484"/>
      <c r="E24" s="484"/>
    </row>
    <row r="25" spans="1:6" ht="15" customHeight="1" x14ac:dyDescent="0.25">
      <c r="A25" s="481" t="s">
        <v>2558</v>
      </c>
      <c r="C25" s="412"/>
      <c r="D25" s="412"/>
      <c r="E25" s="412"/>
    </row>
    <row r="26" spans="1:6" ht="15" customHeight="1" x14ac:dyDescent="0.25">
      <c r="A26" s="482" t="s">
        <v>206</v>
      </c>
      <c r="B26" s="112" t="s">
        <v>4</v>
      </c>
      <c r="C26" s="412">
        <v>474</v>
      </c>
      <c r="D26" s="412"/>
      <c r="E26" s="412">
        <v>474</v>
      </c>
      <c r="F26" s="115" t="s">
        <v>5</v>
      </c>
    </row>
    <row r="27" spans="1:6" ht="15" customHeight="1" x14ac:dyDescent="0.25">
      <c r="A27" s="482" t="s">
        <v>44</v>
      </c>
      <c r="B27" s="112" t="s">
        <v>2636</v>
      </c>
      <c r="C27" s="120">
        <v>85.69</v>
      </c>
      <c r="D27" s="120">
        <v>17.14</v>
      </c>
      <c r="E27" s="120">
        <v>102.83</v>
      </c>
      <c r="F27" s="115" t="s">
        <v>5</v>
      </c>
    </row>
    <row r="28" spans="1:6" ht="15" customHeight="1" x14ac:dyDescent="0.25">
      <c r="A28" s="482" t="s">
        <v>30</v>
      </c>
      <c r="B28" s="112" t="s">
        <v>2612</v>
      </c>
      <c r="C28" s="120">
        <v>15.78</v>
      </c>
      <c r="D28" s="120">
        <v>3.16</v>
      </c>
      <c r="E28" s="120">
        <v>18.940000000000001</v>
      </c>
      <c r="F28" s="115" t="s">
        <v>5</v>
      </c>
    </row>
    <row r="29" spans="1:6" ht="15" customHeight="1" x14ac:dyDescent="0.25">
      <c r="A29" s="482" t="s">
        <v>406</v>
      </c>
      <c r="B29" s="112" t="s">
        <v>2647</v>
      </c>
      <c r="C29" s="120">
        <v>131.6</v>
      </c>
      <c r="D29" s="120">
        <v>6.58</v>
      </c>
      <c r="E29" s="120">
        <v>138.18</v>
      </c>
      <c r="F29" s="115">
        <v>109392</v>
      </c>
    </row>
    <row r="30" spans="1:6" ht="15" customHeight="1" x14ac:dyDescent="0.25">
      <c r="A30" s="482" t="s">
        <v>2648</v>
      </c>
      <c r="B30" s="112" t="s">
        <v>2649</v>
      </c>
      <c r="C30" s="120">
        <v>133.07</v>
      </c>
      <c r="D30" s="120">
        <v>26.61</v>
      </c>
      <c r="E30" s="120">
        <v>159.68</v>
      </c>
      <c r="F30" s="115" t="s">
        <v>52</v>
      </c>
    </row>
    <row r="31" spans="1:6" ht="15" customHeight="1" x14ac:dyDescent="0.25">
      <c r="A31" s="482" t="s">
        <v>2650</v>
      </c>
      <c r="B31" s="112" t="s">
        <v>2651</v>
      </c>
      <c r="C31" s="120">
        <v>134.4</v>
      </c>
      <c r="D31" s="120">
        <v>26.88</v>
      </c>
      <c r="E31" s="120">
        <v>161.28</v>
      </c>
      <c r="F31" s="115" t="s">
        <v>52</v>
      </c>
    </row>
    <row r="32" spans="1:6" ht="15" customHeight="1" x14ac:dyDescent="0.25">
      <c r="A32" s="482" t="s">
        <v>2650</v>
      </c>
      <c r="B32" s="112" t="s">
        <v>2652</v>
      </c>
      <c r="C32" s="120">
        <v>23.95</v>
      </c>
      <c r="D32" s="120">
        <v>4.79</v>
      </c>
      <c r="E32" s="120">
        <v>28.74</v>
      </c>
      <c r="F32" s="115" t="s">
        <v>52</v>
      </c>
    </row>
    <row r="33" spans="1:6" ht="15" customHeight="1" x14ac:dyDescent="0.25">
      <c r="A33" s="482" t="s">
        <v>341</v>
      </c>
      <c r="B33" s="112" t="s">
        <v>2653</v>
      </c>
      <c r="C33" s="120">
        <v>171.54</v>
      </c>
      <c r="D33" s="120">
        <v>34.31</v>
      </c>
      <c r="E33" s="120">
        <v>205.85</v>
      </c>
      <c r="F33" s="115" t="s">
        <v>52</v>
      </c>
    </row>
    <row r="34" spans="1:6" ht="15" customHeight="1" x14ac:dyDescent="0.25">
      <c r="A34" s="482" t="s">
        <v>2654</v>
      </c>
      <c r="B34" s="112" t="s">
        <v>2655</v>
      </c>
      <c r="C34" s="120">
        <v>39.75</v>
      </c>
      <c r="D34" s="120">
        <v>7.95</v>
      </c>
      <c r="E34" s="120">
        <v>47.7</v>
      </c>
      <c r="F34" s="115" t="s">
        <v>52</v>
      </c>
    </row>
    <row r="35" spans="1:6" ht="15" customHeight="1" x14ac:dyDescent="0.25">
      <c r="A35" s="482" t="s">
        <v>2656</v>
      </c>
      <c r="B35" s="112" t="s">
        <v>2657</v>
      </c>
      <c r="C35" s="120">
        <v>142</v>
      </c>
      <c r="D35" s="120">
        <v>28.4</v>
      </c>
      <c r="E35" s="120">
        <v>170.4</v>
      </c>
      <c r="F35" s="115">
        <v>109393</v>
      </c>
    </row>
    <row r="36" spans="1:6" ht="15" customHeight="1" x14ac:dyDescent="0.25">
      <c r="A36" s="482" t="s">
        <v>289</v>
      </c>
      <c r="B36" s="112" t="s">
        <v>2658</v>
      </c>
      <c r="C36" s="120">
        <v>23.34</v>
      </c>
      <c r="D36" s="120">
        <v>4.68</v>
      </c>
      <c r="E36" s="120">
        <v>28.02</v>
      </c>
      <c r="F36" s="115" t="s">
        <v>52</v>
      </c>
    </row>
    <row r="37" spans="1:6" ht="15" customHeight="1" x14ac:dyDescent="0.25">
      <c r="A37" s="482" t="s">
        <v>2659</v>
      </c>
      <c r="B37" s="112" t="s">
        <v>2660</v>
      </c>
      <c r="C37" s="120">
        <v>59.75</v>
      </c>
      <c r="D37" s="120">
        <v>11.95</v>
      </c>
      <c r="E37" s="120">
        <v>71.7</v>
      </c>
      <c r="F37" s="115" t="s">
        <v>52</v>
      </c>
    </row>
    <row r="38" spans="1:6" ht="15" customHeight="1" x14ac:dyDescent="0.25">
      <c r="A38" s="482" t="s">
        <v>2595</v>
      </c>
      <c r="B38" s="112" t="s">
        <v>2596</v>
      </c>
      <c r="C38" s="120">
        <v>30.43</v>
      </c>
      <c r="D38" s="120">
        <v>6.09</v>
      </c>
      <c r="E38" s="120">
        <v>36.520000000000003</v>
      </c>
      <c r="F38" s="115" t="s">
        <v>5</v>
      </c>
    </row>
    <row r="39" spans="1:6" ht="15" customHeight="1" x14ac:dyDescent="0.25">
      <c r="A39" s="112" t="s">
        <v>2661</v>
      </c>
      <c r="B39" s="112" t="s">
        <v>2662</v>
      </c>
      <c r="C39" s="120">
        <v>3250</v>
      </c>
      <c r="D39" s="120"/>
      <c r="E39" s="120">
        <v>3250</v>
      </c>
      <c r="F39" s="115">
        <v>109394</v>
      </c>
    </row>
    <row r="40" spans="1:6" ht="15" customHeight="1" x14ac:dyDescent="0.25">
      <c r="A40" s="112" t="s">
        <v>32</v>
      </c>
      <c r="B40" s="112" t="s">
        <v>2663</v>
      </c>
      <c r="C40" s="120">
        <v>80</v>
      </c>
      <c r="D40" s="120">
        <v>16</v>
      </c>
      <c r="E40" s="120">
        <v>96</v>
      </c>
      <c r="F40" s="115">
        <v>109395</v>
      </c>
    </row>
    <row r="41" spans="1:6" ht="15" customHeight="1" x14ac:dyDescent="0.25">
      <c r="A41" s="482" t="s">
        <v>111</v>
      </c>
      <c r="B41" s="112" t="s">
        <v>2664</v>
      </c>
      <c r="C41" s="120">
        <v>1875</v>
      </c>
      <c r="D41" s="120"/>
      <c r="E41" s="120">
        <v>1875</v>
      </c>
      <c r="F41" s="115" t="s">
        <v>113</v>
      </c>
    </row>
    <row r="42" spans="1:6" ht="15" customHeight="1" x14ac:dyDescent="0.25">
      <c r="A42" s="482" t="s">
        <v>2665</v>
      </c>
      <c r="B42" s="112" t="s">
        <v>2666</v>
      </c>
      <c r="C42" s="120">
        <v>65.37</v>
      </c>
      <c r="D42" s="120">
        <v>13.07</v>
      </c>
      <c r="E42" s="120">
        <v>78.44</v>
      </c>
      <c r="F42" s="115" t="s">
        <v>52</v>
      </c>
    </row>
    <row r="43" spans="1:6" ht="15" customHeight="1" x14ac:dyDescent="0.25">
      <c r="A43" s="482" t="s">
        <v>27</v>
      </c>
      <c r="B43" s="112" t="s">
        <v>28</v>
      </c>
      <c r="C43" s="120">
        <v>26.78</v>
      </c>
      <c r="D43" s="120"/>
      <c r="E43" s="120">
        <v>26.78</v>
      </c>
      <c r="F43" s="136">
        <v>109402</v>
      </c>
    </row>
    <row r="44" spans="1:6" ht="15" customHeight="1" x14ac:dyDescent="0.25">
      <c r="A44" s="482" t="s">
        <v>82</v>
      </c>
      <c r="B44" s="112" t="s">
        <v>2667</v>
      </c>
      <c r="C44" s="120">
        <v>181.69</v>
      </c>
      <c r="D44" s="120">
        <v>9.08</v>
      </c>
      <c r="E44" s="120">
        <v>190.77</v>
      </c>
      <c r="F44" s="136">
        <v>109403</v>
      </c>
    </row>
    <row r="45" spans="1:6" s="127" customFormat="1" ht="15" customHeight="1" x14ac:dyDescent="0.3">
      <c r="B45" s="128"/>
      <c r="C45" s="410">
        <f>SUM(C26:C44)</f>
        <v>6944.1399999999994</v>
      </c>
      <c r="D45" s="410">
        <f>SUM(D26:D44)</f>
        <v>216.69000000000003</v>
      </c>
      <c r="E45" s="410">
        <f>SUM(E26:E44)</f>
        <v>7160.83</v>
      </c>
      <c r="F45" s="490"/>
    </row>
    <row r="46" spans="1:6" s="127" customFormat="1" ht="15" customHeight="1" x14ac:dyDescent="0.3">
      <c r="B46" s="128"/>
      <c r="C46" s="484"/>
      <c r="D46" s="484"/>
      <c r="E46" s="484"/>
      <c r="F46" s="126"/>
    </row>
    <row r="47" spans="1:6" ht="15" customHeight="1" x14ac:dyDescent="0.25">
      <c r="A47" s="481" t="s">
        <v>2561</v>
      </c>
      <c r="C47" s="412"/>
      <c r="D47" s="412"/>
      <c r="E47" s="412"/>
    </row>
    <row r="48" spans="1:6" ht="15" customHeight="1" x14ac:dyDescent="0.25">
      <c r="A48" s="482" t="s">
        <v>3</v>
      </c>
      <c r="B48" s="112" t="s">
        <v>4</v>
      </c>
      <c r="C48" s="412">
        <v>195</v>
      </c>
      <c r="D48" s="412"/>
      <c r="E48" s="412">
        <v>195</v>
      </c>
      <c r="F48" s="115" t="s">
        <v>5</v>
      </c>
    </row>
    <row r="49" spans="1:6" ht="15" customHeight="1" x14ac:dyDescent="0.25">
      <c r="A49" s="482" t="s">
        <v>44</v>
      </c>
      <c r="B49" s="482" t="s">
        <v>2636</v>
      </c>
      <c r="C49" s="120">
        <v>85.69</v>
      </c>
      <c r="D49" s="120">
        <v>17.14</v>
      </c>
      <c r="E49" s="120">
        <v>102.83</v>
      </c>
      <c r="F49" s="133" t="s">
        <v>5</v>
      </c>
    </row>
    <row r="50" spans="1:6" ht="15" customHeight="1" x14ac:dyDescent="0.25">
      <c r="A50" s="482" t="s">
        <v>2668</v>
      </c>
      <c r="B50" s="112" t="s">
        <v>2669</v>
      </c>
      <c r="C50" s="471">
        <v>520</v>
      </c>
      <c r="D50" s="471">
        <v>104</v>
      </c>
      <c r="E50" s="471">
        <v>624</v>
      </c>
      <c r="F50" s="133">
        <v>109396</v>
      </c>
    </row>
    <row r="51" spans="1:6" ht="15" customHeight="1" x14ac:dyDescent="0.25">
      <c r="A51" s="482" t="s">
        <v>253</v>
      </c>
      <c r="B51" s="478" t="s">
        <v>2670</v>
      </c>
      <c r="C51" s="471">
        <v>35</v>
      </c>
      <c r="D51" s="471">
        <v>7</v>
      </c>
      <c r="E51" s="471">
        <v>42</v>
      </c>
      <c r="F51" s="133">
        <v>109387</v>
      </c>
    </row>
    <row r="52" spans="1:6" ht="15" customHeight="1" x14ac:dyDescent="0.25">
      <c r="A52" s="482" t="s">
        <v>253</v>
      </c>
      <c r="B52" s="112" t="s">
        <v>2639</v>
      </c>
      <c r="C52" s="471">
        <v>180</v>
      </c>
      <c r="D52" s="471">
        <v>36</v>
      </c>
      <c r="E52" s="471">
        <v>216</v>
      </c>
      <c r="F52" s="133">
        <v>109387</v>
      </c>
    </row>
    <row r="53" spans="1:6" ht="15" customHeight="1" x14ac:dyDescent="0.25">
      <c r="A53" s="482" t="s">
        <v>406</v>
      </c>
      <c r="B53" s="112" t="s">
        <v>2647</v>
      </c>
      <c r="C53" s="417">
        <v>191.29</v>
      </c>
      <c r="D53" s="417">
        <v>38.26</v>
      </c>
      <c r="E53" s="417">
        <v>229.55</v>
      </c>
      <c r="F53" s="133">
        <v>109392</v>
      </c>
    </row>
    <row r="54" spans="1:6" ht="15" customHeight="1" x14ac:dyDescent="0.25">
      <c r="A54" s="482" t="s">
        <v>82</v>
      </c>
      <c r="B54" s="112" t="s">
        <v>2671</v>
      </c>
      <c r="C54" s="417">
        <v>102.23</v>
      </c>
      <c r="D54" s="417">
        <v>5.1100000000000003</v>
      </c>
      <c r="E54" s="417">
        <v>107.34</v>
      </c>
      <c r="F54" s="491">
        <v>109403</v>
      </c>
    </row>
    <row r="55" spans="1:6" ht="15" customHeight="1" x14ac:dyDescent="0.25">
      <c r="A55" s="482" t="s">
        <v>2211</v>
      </c>
      <c r="B55" s="112" t="s">
        <v>2672</v>
      </c>
      <c r="C55" s="417">
        <v>38.92</v>
      </c>
      <c r="D55" s="417"/>
      <c r="E55" s="417">
        <v>38.92</v>
      </c>
      <c r="F55" s="133" t="s">
        <v>5</v>
      </c>
    </row>
    <row r="56" spans="1:6" ht="15" customHeight="1" x14ac:dyDescent="0.25">
      <c r="A56" s="129"/>
      <c r="B56" s="127"/>
      <c r="C56" s="410">
        <f>SUM(C48:C55)</f>
        <v>1348.13</v>
      </c>
      <c r="D56" s="410">
        <f>SUM(D48:D55)</f>
        <v>207.51</v>
      </c>
      <c r="E56" s="410">
        <f>SUM(E48:E55)</f>
        <v>1555.6399999999999</v>
      </c>
    </row>
    <row r="57" spans="1:6" ht="15" customHeight="1" x14ac:dyDescent="0.25">
      <c r="A57" s="129"/>
      <c r="B57" s="127"/>
      <c r="C57" s="484"/>
      <c r="D57" s="484"/>
      <c r="E57" s="484"/>
    </row>
    <row r="58" spans="1:6" ht="15" customHeight="1" x14ac:dyDescent="0.25">
      <c r="A58" s="481" t="s">
        <v>2565</v>
      </c>
      <c r="C58" s="484"/>
      <c r="D58" s="484"/>
      <c r="E58" s="484"/>
    </row>
    <row r="59" spans="1:6" ht="15" customHeight="1" x14ac:dyDescent="0.25">
      <c r="A59" s="482" t="s">
        <v>2595</v>
      </c>
      <c r="B59" s="112" t="s">
        <v>2598</v>
      </c>
      <c r="C59" s="484">
        <v>9.9499999999999993</v>
      </c>
      <c r="D59" s="484">
        <v>1.99</v>
      </c>
      <c r="E59" s="484">
        <v>11.94</v>
      </c>
      <c r="F59" s="115" t="s">
        <v>5</v>
      </c>
    </row>
    <row r="60" spans="1:6" ht="15" customHeight="1" x14ac:dyDescent="0.25">
      <c r="A60" s="482" t="s">
        <v>1727</v>
      </c>
      <c r="B60" s="112" t="s">
        <v>2673</v>
      </c>
      <c r="C60" s="484">
        <v>8</v>
      </c>
      <c r="D60" s="484"/>
      <c r="E60" s="484">
        <v>8</v>
      </c>
      <c r="F60" s="115" t="s">
        <v>52</v>
      </c>
    </row>
    <row r="61" spans="1:6" ht="15" customHeight="1" x14ac:dyDescent="0.25">
      <c r="A61" s="482" t="s">
        <v>82</v>
      </c>
      <c r="B61" s="112" t="s">
        <v>2671</v>
      </c>
      <c r="C61" s="484">
        <v>84.69</v>
      </c>
      <c r="D61" s="484">
        <v>4.2300000000000004</v>
      </c>
      <c r="E61" s="484">
        <v>88.92</v>
      </c>
      <c r="F61" s="136">
        <v>109403</v>
      </c>
    </row>
    <row r="62" spans="1:6" ht="15" customHeight="1" x14ac:dyDescent="0.25">
      <c r="C62" s="410">
        <f>SUM(C59:C61)</f>
        <v>102.64</v>
      </c>
      <c r="D62" s="410">
        <f>SUM(D59:D61)</f>
        <v>6.2200000000000006</v>
      </c>
      <c r="E62" s="410">
        <f>SUM(E59:E61)</f>
        <v>108.86</v>
      </c>
    </row>
    <row r="63" spans="1:6" ht="15" customHeight="1" x14ac:dyDescent="0.25"/>
    <row r="64" spans="1:6" ht="15" customHeight="1" x14ac:dyDescent="0.25">
      <c r="A64" s="481" t="s">
        <v>2573</v>
      </c>
      <c r="B64" s="482"/>
      <c r="C64" s="412"/>
      <c r="D64" s="412"/>
      <c r="E64" s="412"/>
    </row>
    <row r="65" spans="1:6" ht="15" customHeight="1" x14ac:dyDescent="0.25">
      <c r="A65" s="482" t="s">
        <v>206</v>
      </c>
      <c r="B65" s="482" t="s">
        <v>4</v>
      </c>
      <c r="C65" s="412">
        <v>561</v>
      </c>
      <c r="D65" s="412"/>
      <c r="E65" s="412">
        <v>561</v>
      </c>
      <c r="F65" s="115" t="s">
        <v>5</v>
      </c>
    </row>
    <row r="66" spans="1:6" ht="15" customHeight="1" x14ac:dyDescent="0.25">
      <c r="A66" s="482" t="s">
        <v>44</v>
      </c>
      <c r="B66" s="482" t="s">
        <v>2636</v>
      </c>
      <c r="C66" s="412">
        <v>20.64</v>
      </c>
      <c r="D66" s="412">
        <v>4.13</v>
      </c>
      <c r="E66" s="412">
        <v>24.77</v>
      </c>
      <c r="F66" s="115" t="s">
        <v>5</v>
      </c>
    </row>
    <row r="67" spans="1:6" ht="15" customHeight="1" x14ac:dyDescent="0.25">
      <c r="A67" s="482" t="s">
        <v>44</v>
      </c>
      <c r="B67" s="482" t="s">
        <v>2637</v>
      </c>
      <c r="C67" s="412">
        <v>46.1</v>
      </c>
      <c r="D67" s="412">
        <v>9.2200000000000006</v>
      </c>
      <c r="E67" s="412">
        <v>55.32</v>
      </c>
      <c r="F67" s="115" t="s">
        <v>5</v>
      </c>
    </row>
    <row r="68" spans="1:6" ht="15" customHeight="1" x14ac:dyDescent="0.25">
      <c r="A68" s="482" t="s">
        <v>2668</v>
      </c>
      <c r="B68" s="482" t="s">
        <v>2674</v>
      </c>
      <c r="C68" s="412">
        <v>410</v>
      </c>
      <c r="D68" s="412">
        <v>82</v>
      </c>
      <c r="E68" s="412">
        <v>492</v>
      </c>
      <c r="F68" s="115">
        <v>109396</v>
      </c>
    </row>
    <row r="69" spans="1:6" ht="15" customHeight="1" x14ac:dyDescent="0.25">
      <c r="A69" s="482" t="s">
        <v>2211</v>
      </c>
      <c r="B69" s="482" t="s">
        <v>2672</v>
      </c>
      <c r="C69" s="412">
        <v>115.1</v>
      </c>
      <c r="D69" s="412">
        <v>23.01</v>
      </c>
      <c r="E69" s="412">
        <v>138.11000000000001</v>
      </c>
      <c r="F69" s="115" t="s">
        <v>5</v>
      </c>
    </row>
    <row r="70" spans="1:6" ht="15" customHeight="1" x14ac:dyDescent="0.25">
      <c r="C70" s="410">
        <f>SUM(C65:C69)</f>
        <v>1152.8399999999999</v>
      </c>
      <c r="D70" s="410">
        <f>SUM(D65:D69)</f>
        <v>118.36</v>
      </c>
      <c r="E70" s="410">
        <f>SUM(E65:E69)</f>
        <v>1271.2000000000003</v>
      </c>
    </row>
    <row r="71" spans="1:6" ht="15" customHeight="1" x14ac:dyDescent="0.25">
      <c r="C71" s="484"/>
      <c r="D71" s="484"/>
      <c r="E71" s="484"/>
    </row>
    <row r="72" spans="1:6" ht="15" customHeight="1" x14ac:dyDescent="0.25">
      <c r="A72" s="481" t="s">
        <v>2575</v>
      </c>
      <c r="C72" s="412"/>
      <c r="D72" s="412"/>
      <c r="E72" s="412"/>
    </row>
    <row r="73" spans="1:6" ht="15" customHeight="1" x14ac:dyDescent="0.25">
      <c r="A73" s="482" t="s">
        <v>3</v>
      </c>
      <c r="B73" s="112" t="s">
        <v>4</v>
      </c>
      <c r="C73" s="412">
        <v>304</v>
      </c>
      <c r="D73" s="412"/>
      <c r="E73" s="412">
        <v>304</v>
      </c>
      <c r="F73" s="115" t="s">
        <v>5</v>
      </c>
    </row>
    <row r="74" spans="1:6" ht="15" customHeight="1" x14ac:dyDescent="0.25">
      <c r="A74" s="482" t="s">
        <v>3</v>
      </c>
      <c r="B74" s="112" t="s">
        <v>4</v>
      </c>
      <c r="C74" s="412">
        <v>125</v>
      </c>
      <c r="D74" s="412"/>
      <c r="E74" s="412">
        <v>125</v>
      </c>
      <c r="F74" s="115" t="s">
        <v>5</v>
      </c>
    </row>
    <row r="75" spans="1:6" ht="15" customHeight="1" x14ac:dyDescent="0.25">
      <c r="A75" s="482" t="s">
        <v>3</v>
      </c>
      <c r="B75" s="112" t="s">
        <v>4</v>
      </c>
      <c r="C75" s="412">
        <v>200</v>
      </c>
      <c r="D75" s="412"/>
      <c r="E75" s="412">
        <v>200</v>
      </c>
      <c r="F75" s="115" t="s">
        <v>5</v>
      </c>
    </row>
    <row r="76" spans="1:6" ht="15" customHeight="1" x14ac:dyDescent="0.25">
      <c r="A76" s="482" t="s">
        <v>8</v>
      </c>
      <c r="B76" s="112" t="s">
        <v>2675</v>
      </c>
      <c r="C76" s="412">
        <v>30.49</v>
      </c>
      <c r="D76" s="412">
        <v>6.1</v>
      </c>
      <c r="E76" s="412">
        <v>36.590000000000003</v>
      </c>
      <c r="F76" s="115" t="s">
        <v>5</v>
      </c>
    </row>
    <row r="77" spans="1:6" ht="15" customHeight="1" x14ac:dyDescent="0.25">
      <c r="A77" s="112" t="s">
        <v>1845</v>
      </c>
      <c r="B77" s="253" t="s">
        <v>2636</v>
      </c>
      <c r="C77" s="412">
        <v>499.71</v>
      </c>
      <c r="D77" s="412">
        <v>99.94</v>
      </c>
      <c r="E77" s="412">
        <v>599.65</v>
      </c>
      <c r="F77" s="115" t="s">
        <v>5</v>
      </c>
    </row>
    <row r="78" spans="1:6" ht="15" customHeight="1" x14ac:dyDescent="0.25">
      <c r="A78" s="482" t="s">
        <v>82</v>
      </c>
      <c r="B78" s="112" t="s">
        <v>2676</v>
      </c>
      <c r="C78" s="412">
        <v>82.57</v>
      </c>
      <c r="D78" s="412">
        <v>4.13</v>
      </c>
      <c r="E78" s="412">
        <v>86.7</v>
      </c>
      <c r="F78" s="136">
        <v>109403</v>
      </c>
    </row>
    <row r="79" spans="1:6" ht="15" customHeight="1" x14ac:dyDescent="0.25">
      <c r="A79" s="129"/>
      <c r="B79" s="127"/>
      <c r="C79" s="410">
        <f>SUM(C73:C78)</f>
        <v>1241.77</v>
      </c>
      <c r="D79" s="410">
        <f>SUM(D73:D78)</f>
        <v>110.16999999999999</v>
      </c>
      <c r="E79" s="410">
        <f>SUM(E73:E78)</f>
        <v>1351.94</v>
      </c>
    </row>
    <row r="80" spans="1:6" ht="15" customHeight="1" x14ac:dyDescent="0.25">
      <c r="A80" s="129"/>
      <c r="B80" s="127"/>
      <c r="C80" s="484"/>
      <c r="D80" s="484"/>
      <c r="E80" s="484"/>
    </row>
    <row r="81" spans="1:6" ht="15" customHeight="1" x14ac:dyDescent="0.3">
      <c r="A81" s="134" t="s">
        <v>2578</v>
      </c>
      <c r="B81" s="127"/>
      <c r="C81" s="484"/>
      <c r="D81" s="484"/>
      <c r="E81" s="484"/>
    </row>
    <row r="82" spans="1:6" ht="15" customHeight="1" x14ac:dyDescent="0.25">
      <c r="A82" s="129" t="s">
        <v>270</v>
      </c>
      <c r="B82" s="127" t="s">
        <v>2315</v>
      </c>
      <c r="C82" s="484">
        <v>313.33</v>
      </c>
      <c r="D82" s="484">
        <v>62.67</v>
      </c>
      <c r="E82" s="484">
        <v>376</v>
      </c>
      <c r="F82" s="115">
        <v>109397</v>
      </c>
    </row>
    <row r="83" spans="1:6" ht="15" customHeight="1" x14ac:dyDescent="0.25">
      <c r="A83" s="129"/>
      <c r="B83" s="127"/>
      <c r="C83" s="410">
        <f>SUM(C82:C82)</f>
        <v>313.33</v>
      </c>
      <c r="D83" s="410">
        <f>SUM(D82:D82)</f>
        <v>62.67</v>
      </c>
      <c r="E83" s="410">
        <f>SUM(E82:E82)</f>
        <v>376</v>
      </c>
    </row>
    <row r="84" spans="1:6" ht="15" customHeight="1" x14ac:dyDescent="0.25">
      <c r="A84" s="129"/>
      <c r="B84" s="127"/>
      <c r="C84" s="484"/>
      <c r="D84" s="484"/>
      <c r="E84" s="484"/>
    </row>
    <row r="85" spans="1:6" ht="15" customHeight="1" x14ac:dyDescent="0.35">
      <c r="A85" s="483" t="s">
        <v>72</v>
      </c>
      <c r="B85" s="284"/>
      <c r="C85" s="395"/>
      <c r="D85" s="395"/>
      <c r="E85" s="395"/>
      <c r="F85" s="266"/>
    </row>
    <row r="86" spans="1:6" ht="15" customHeight="1" x14ac:dyDescent="0.25">
      <c r="A86" s="112" t="s">
        <v>2378</v>
      </c>
      <c r="B86" s="479" t="s">
        <v>2677</v>
      </c>
      <c r="C86" s="412">
        <v>6372</v>
      </c>
      <c r="D86" s="412">
        <v>1274.4000000000001</v>
      </c>
      <c r="E86" s="412">
        <v>7646.4</v>
      </c>
      <c r="F86" s="115">
        <v>109398</v>
      </c>
    </row>
    <row r="87" spans="1:6" ht="15" customHeight="1" x14ac:dyDescent="0.25">
      <c r="A87" s="112" t="s">
        <v>2678</v>
      </c>
      <c r="B87" s="482" t="s">
        <v>2679</v>
      </c>
      <c r="C87" s="412">
        <v>855.6</v>
      </c>
      <c r="D87" s="412"/>
      <c r="E87" s="412">
        <v>855.6</v>
      </c>
      <c r="F87" s="115">
        <v>109399</v>
      </c>
    </row>
    <row r="88" spans="1:6" ht="15" customHeight="1" x14ac:dyDescent="0.35">
      <c r="A88" s="483"/>
      <c r="B88" s="284"/>
      <c r="C88" s="410">
        <f>SUM(C86:C87)</f>
        <v>7227.6</v>
      </c>
      <c r="D88" s="410">
        <f>SUM(D86:D87)</f>
        <v>1274.4000000000001</v>
      </c>
      <c r="E88" s="410">
        <f>SUM(E86:E87)</f>
        <v>8502</v>
      </c>
      <c r="F88" s="266"/>
    </row>
    <row r="89" spans="1:6" ht="15" customHeight="1" x14ac:dyDescent="0.35">
      <c r="A89" s="483"/>
      <c r="B89" s="284"/>
      <c r="C89" s="484"/>
      <c r="D89" s="484"/>
      <c r="E89" s="484"/>
      <c r="F89" s="266"/>
    </row>
    <row r="90" spans="1:6" ht="15" customHeight="1" x14ac:dyDescent="0.35">
      <c r="A90" s="483" t="s">
        <v>1907</v>
      </c>
      <c r="B90" s="284"/>
      <c r="C90" s="395"/>
      <c r="D90" s="395"/>
      <c r="E90" s="395"/>
      <c r="F90" s="266"/>
    </row>
    <row r="91" spans="1:6" ht="15" customHeight="1" x14ac:dyDescent="0.35">
      <c r="B91" s="482"/>
      <c r="C91" s="412"/>
      <c r="D91" s="412"/>
      <c r="E91" s="412"/>
      <c r="F91" s="266"/>
    </row>
    <row r="92" spans="1:6" ht="15" customHeight="1" x14ac:dyDescent="0.35">
      <c r="A92" s="483"/>
      <c r="B92" s="284"/>
      <c r="C92" s="410">
        <f>SUM(C91:C91)</f>
        <v>0</v>
      </c>
      <c r="D92" s="410">
        <f>SUM(D91:D91)</f>
        <v>0</v>
      </c>
      <c r="E92" s="410">
        <f>SUM(E91:E91)</f>
        <v>0</v>
      </c>
    </row>
    <row r="93" spans="1:6" ht="15" customHeight="1" x14ac:dyDescent="0.35">
      <c r="A93" s="483"/>
      <c r="B93" s="284"/>
      <c r="C93" s="484"/>
      <c r="D93" s="484"/>
      <c r="E93" s="484"/>
    </row>
    <row r="94" spans="1:6" ht="15" customHeight="1" x14ac:dyDescent="0.25">
      <c r="A94" s="481" t="s">
        <v>2680</v>
      </c>
      <c r="C94" s="130"/>
      <c r="D94" s="130"/>
      <c r="E94" s="130"/>
    </row>
    <row r="95" spans="1:6" ht="15" customHeight="1" x14ac:dyDescent="0.25">
      <c r="A95" s="482" t="s">
        <v>2001</v>
      </c>
      <c r="B95" s="112" t="s">
        <v>2681</v>
      </c>
      <c r="C95" s="130">
        <v>35.049999999999997</v>
      </c>
      <c r="D95" s="130"/>
      <c r="E95" s="130">
        <v>35.049999999999997</v>
      </c>
      <c r="F95" s="115">
        <v>109400</v>
      </c>
    </row>
    <row r="96" spans="1:6" ht="15" customHeight="1" x14ac:dyDescent="0.25">
      <c r="A96" s="482" t="s">
        <v>82</v>
      </c>
      <c r="B96" s="112" t="s">
        <v>2671</v>
      </c>
      <c r="C96" s="130">
        <v>76.16</v>
      </c>
      <c r="D96" s="130">
        <v>3.81</v>
      </c>
      <c r="E96" s="130">
        <v>79.97</v>
      </c>
      <c r="F96" s="136">
        <v>109403</v>
      </c>
    </row>
    <row r="97" spans="1:8" ht="15" customHeight="1" x14ac:dyDescent="0.25">
      <c r="A97" s="482" t="s">
        <v>2211</v>
      </c>
      <c r="B97" s="112" t="s">
        <v>2672</v>
      </c>
      <c r="C97" s="130">
        <v>1030.21</v>
      </c>
      <c r="D97" s="130">
        <v>206.04</v>
      </c>
      <c r="E97" s="130">
        <v>1236.25</v>
      </c>
      <c r="F97" s="115" t="s">
        <v>5</v>
      </c>
    </row>
    <row r="98" spans="1:8" ht="15" customHeight="1" x14ac:dyDescent="0.25">
      <c r="A98" s="482"/>
      <c r="C98" s="410">
        <f>SUM(C95:C97)</f>
        <v>1141.42</v>
      </c>
      <c r="D98" s="410">
        <f>SUM(D95:D97)</f>
        <v>209.85</v>
      </c>
      <c r="E98" s="410">
        <f>SUM(E95:E97)</f>
        <v>1351.27</v>
      </c>
    </row>
    <row r="99" spans="1:8" ht="15" customHeight="1" x14ac:dyDescent="0.3">
      <c r="A99" s="481"/>
      <c r="B99" s="128"/>
      <c r="C99" s="484"/>
      <c r="D99" s="484"/>
      <c r="E99" s="484"/>
    </row>
    <row r="100" spans="1:8" ht="15" customHeight="1" x14ac:dyDescent="0.25">
      <c r="A100" s="135" t="s">
        <v>2586</v>
      </c>
      <c r="B100" s="135"/>
      <c r="C100" s="412"/>
      <c r="D100" s="412"/>
      <c r="E100" s="412"/>
    </row>
    <row r="101" spans="1:8" ht="15" customHeight="1" x14ac:dyDescent="0.25">
      <c r="A101" s="482" t="s">
        <v>8</v>
      </c>
      <c r="B101" s="253" t="s">
        <v>2675</v>
      </c>
      <c r="C101" s="412">
        <v>25.97</v>
      </c>
      <c r="D101" s="412">
        <v>5.19</v>
      </c>
      <c r="E101" s="412">
        <v>31.16</v>
      </c>
      <c r="F101" s="126" t="s">
        <v>5</v>
      </c>
    </row>
    <row r="102" spans="1:8" ht="15" customHeight="1" x14ac:dyDescent="0.25">
      <c r="C102" s="410">
        <f>SUM(C101:C101)</f>
        <v>25.97</v>
      </c>
      <c r="D102" s="410">
        <f>SUM(D101:D101)</f>
        <v>5.19</v>
      </c>
      <c r="E102" s="410">
        <f>SUM(E101:E101)</f>
        <v>31.16</v>
      </c>
      <c r="H102" s="249"/>
    </row>
    <row r="103" spans="1:8" ht="15" customHeight="1" x14ac:dyDescent="0.25">
      <c r="C103" s="484"/>
      <c r="D103" s="484"/>
      <c r="E103" s="484"/>
      <c r="H103" s="249"/>
    </row>
    <row r="104" spans="1:8" ht="15" customHeight="1" x14ac:dyDescent="0.25">
      <c r="A104" s="481" t="s">
        <v>2682</v>
      </c>
      <c r="C104" s="112"/>
      <c r="D104" s="112"/>
      <c r="E104" s="112"/>
      <c r="F104" s="112"/>
    </row>
    <row r="105" spans="1:8" ht="15" customHeight="1" x14ac:dyDescent="0.25">
      <c r="A105" s="137" t="s">
        <v>90</v>
      </c>
      <c r="B105" s="138" t="s">
        <v>559</v>
      </c>
      <c r="C105" s="122">
        <v>9551.31</v>
      </c>
      <c r="D105" s="450"/>
      <c r="E105" s="122">
        <v>9551.31</v>
      </c>
      <c r="F105" s="124" t="s">
        <v>92</v>
      </c>
    </row>
    <row r="106" spans="1:8" ht="15" customHeight="1" x14ac:dyDescent="0.25">
      <c r="A106" s="137" t="s">
        <v>93</v>
      </c>
      <c r="B106" s="138" t="s">
        <v>560</v>
      </c>
      <c r="C106" s="122">
        <v>2328.9</v>
      </c>
      <c r="D106" s="450"/>
      <c r="E106" s="122">
        <v>2328.9</v>
      </c>
      <c r="F106" s="124">
        <v>109404</v>
      </c>
    </row>
    <row r="107" spans="1:8" ht="15" customHeight="1" x14ac:dyDescent="0.25">
      <c r="A107" s="137" t="s">
        <v>95</v>
      </c>
      <c r="B107" s="138" t="s">
        <v>2683</v>
      </c>
      <c r="C107" s="122">
        <v>2650</v>
      </c>
      <c r="D107" s="450"/>
      <c r="E107" s="122">
        <v>2650</v>
      </c>
      <c r="F107" s="124">
        <v>109405</v>
      </c>
    </row>
    <row r="108" spans="1:8" ht="15" customHeight="1" x14ac:dyDescent="0.25">
      <c r="C108" s="410">
        <f>SUM(C105:C107)</f>
        <v>14530.21</v>
      </c>
      <c r="D108" s="410">
        <f>SUM(D105:D107)</f>
        <v>0</v>
      </c>
      <c r="E108" s="410">
        <f>SUM(E105:E107)</f>
        <v>14530.21</v>
      </c>
      <c r="F108" s="112"/>
    </row>
    <row r="109" spans="1:8" ht="15" customHeight="1" x14ac:dyDescent="0.25">
      <c r="C109" s="112"/>
      <c r="D109" s="112"/>
      <c r="E109" s="112"/>
      <c r="F109" s="112"/>
    </row>
    <row r="110" spans="1:8" ht="15" customHeight="1" x14ac:dyDescent="0.25">
      <c r="B110" s="141" t="s">
        <v>75</v>
      </c>
      <c r="C110" s="410">
        <f>SUM(+C102+C10+C70+C45+C23+C56+C79+C62+C83+C88+C92+C98+C108)</f>
        <v>36417.83</v>
      </c>
      <c r="D110" s="410">
        <f>SUM(+D102+D10+D70+D45+D23+D56+D79+D62+D83+D88+D92+D98+D108)</f>
        <v>2543.2999999999997</v>
      </c>
      <c r="E110" s="410">
        <f>SUM(+E102+E10+E70+E45+E23+E56+E79+E62+E83+E88+E92+E98+E108)</f>
        <v>38961.130000000005</v>
      </c>
    </row>
    <row r="111" spans="1:8" ht="15" customHeight="1" x14ac:dyDescent="0.25">
      <c r="B111" s="145"/>
      <c r="C111" s="484"/>
      <c r="D111" s="484"/>
      <c r="E111" s="484"/>
    </row>
    <row r="112" spans="1:8" ht="15" customHeight="1" x14ac:dyDescent="0.25">
      <c r="H112" s="137"/>
    </row>
    <row r="113" spans="1:8" s="137" customFormat="1" ht="15" customHeight="1" x14ac:dyDescent="0.25">
      <c r="A113" s="112"/>
      <c r="B113" s="112"/>
      <c r="C113" s="409"/>
      <c r="D113" s="409"/>
      <c r="E113" s="409"/>
      <c r="F113" s="115"/>
      <c r="G113" s="112"/>
      <c r="H113" s="112"/>
    </row>
    <row r="114" spans="1:8" s="137" customFormat="1" x14ac:dyDescent="0.25">
      <c r="A114" s="112"/>
      <c r="B114" s="112"/>
      <c r="C114" s="409"/>
      <c r="D114" s="409"/>
      <c r="E114" s="409"/>
      <c r="F114" s="115"/>
      <c r="G114" s="112"/>
      <c r="H114" s="112"/>
    </row>
    <row r="115" spans="1:8" s="137" customFormat="1" x14ac:dyDescent="0.25">
      <c r="A115" s="112"/>
      <c r="B115" s="112"/>
      <c r="C115" s="409"/>
      <c r="D115" s="409"/>
      <c r="E115" s="409"/>
      <c r="F115" s="115"/>
      <c r="G115" s="112"/>
      <c r="H115" s="112"/>
    </row>
  </sheetData>
  <mergeCells count="1">
    <mergeCell ref="A1:F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85" workbookViewId="0">
      <selection activeCell="B108" sqref="B108"/>
    </sheetView>
  </sheetViews>
  <sheetFormatPr defaultColWidth="8.8984375" defaultRowHeight="13.85" x14ac:dyDescent="0.25"/>
  <cols>
    <col min="1" max="1" width="33.3984375" style="112" customWidth="1"/>
    <col min="2" max="2" width="40.09765625" style="112" customWidth="1"/>
    <col min="3" max="3" width="13.296875" style="409" customWidth="1"/>
    <col min="4" max="4" width="10.09765625" style="409" customWidth="1"/>
    <col min="5" max="5" width="12" style="409" customWidth="1"/>
    <col min="6" max="6" width="8.09765625" style="115" customWidth="1"/>
    <col min="7" max="7" width="3.09765625" style="112" customWidth="1"/>
    <col min="8" max="255" width="8.8984375" style="112"/>
    <col min="256" max="256" width="4.3984375" style="112" customWidth="1"/>
    <col min="257" max="257" width="33.3984375" style="112" customWidth="1"/>
    <col min="258" max="258" width="40.09765625" style="112" customWidth="1"/>
    <col min="259" max="259" width="13.296875" style="112" customWidth="1"/>
    <col min="260" max="260" width="10.09765625" style="112" customWidth="1"/>
    <col min="261" max="261" width="12" style="112" customWidth="1"/>
    <col min="262" max="262" width="8.09765625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3.3984375" style="112" customWidth="1"/>
    <col min="514" max="514" width="40.09765625" style="112" customWidth="1"/>
    <col min="515" max="515" width="13.296875" style="112" customWidth="1"/>
    <col min="516" max="516" width="10.09765625" style="112" customWidth="1"/>
    <col min="517" max="517" width="12" style="112" customWidth="1"/>
    <col min="518" max="518" width="8.09765625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3.3984375" style="112" customWidth="1"/>
    <col min="770" max="770" width="40.09765625" style="112" customWidth="1"/>
    <col min="771" max="771" width="13.296875" style="112" customWidth="1"/>
    <col min="772" max="772" width="10.09765625" style="112" customWidth="1"/>
    <col min="773" max="773" width="12" style="112" customWidth="1"/>
    <col min="774" max="774" width="8.09765625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3.3984375" style="112" customWidth="1"/>
    <col min="1026" max="1026" width="40.09765625" style="112" customWidth="1"/>
    <col min="1027" max="1027" width="13.296875" style="112" customWidth="1"/>
    <col min="1028" max="1028" width="10.09765625" style="112" customWidth="1"/>
    <col min="1029" max="1029" width="12" style="112" customWidth="1"/>
    <col min="1030" max="1030" width="8.09765625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3.3984375" style="112" customWidth="1"/>
    <col min="1282" max="1282" width="40.09765625" style="112" customWidth="1"/>
    <col min="1283" max="1283" width="13.296875" style="112" customWidth="1"/>
    <col min="1284" max="1284" width="10.09765625" style="112" customWidth="1"/>
    <col min="1285" max="1285" width="12" style="112" customWidth="1"/>
    <col min="1286" max="1286" width="8.09765625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3.3984375" style="112" customWidth="1"/>
    <col min="1538" max="1538" width="40.09765625" style="112" customWidth="1"/>
    <col min="1539" max="1539" width="13.296875" style="112" customWidth="1"/>
    <col min="1540" max="1540" width="10.09765625" style="112" customWidth="1"/>
    <col min="1541" max="1541" width="12" style="112" customWidth="1"/>
    <col min="1542" max="1542" width="8.09765625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3.3984375" style="112" customWidth="1"/>
    <col min="1794" max="1794" width="40.09765625" style="112" customWidth="1"/>
    <col min="1795" max="1795" width="13.296875" style="112" customWidth="1"/>
    <col min="1796" max="1796" width="10.09765625" style="112" customWidth="1"/>
    <col min="1797" max="1797" width="12" style="112" customWidth="1"/>
    <col min="1798" max="1798" width="8.09765625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3.3984375" style="112" customWidth="1"/>
    <col min="2050" max="2050" width="40.09765625" style="112" customWidth="1"/>
    <col min="2051" max="2051" width="13.296875" style="112" customWidth="1"/>
    <col min="2052" max="2052" width="10.09765625" style="112" customWidth="1"/>
    <col min="2053" max="2053" width="12" style="112" customWidth="1"/>
    <col min="2054" max="2054" width="8.09765625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3.3984375" style="112" customWidth="1"/>
    <col min="2306" max="2306" width="40.09765625" style="112" customWidth="1"/>
    <col min="2307" max="2307" width="13.296875" style="112" customWidth="1"/>
    <col min="2308" max="2308" width="10.09765625" style="112" customWidth="1"/>
    <col min="2309" max="2309" width="12" style="112" customWidth="1"/>
    <col min="2310" max="2310" width="8.09765625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3.3984375" style="112" customWidth="1"/>
    <col min="2562" max="2562" width="40.09765625" style="112" customWidth="1"/>
    <col min="2563" max="2563" width="13.296875" style="112" customWidth="1"/>
    <col min="2564" max="2564" width="10.09765625" style="112" customWidth="1"/>
    <col min="2565" max="2565" width="12" style="112" customWidth="1"/>
    <col min="2566" max="2566" width="8.09765625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3.3984375" style="112" customWidth="1"/>
    <col min="2818" max="2818" width="40.09765625" style="112" customWidth="1"/>
    <col min="2819" max="2819" width="13.296875" style="112" customWidth="1"/>
    <col min="2820" max="2820" width="10.09765625" style="112" customWidth="1"/>
    <col min="2821" max="2821" width="12" style="112" customWidth="1"/>
    <col min="2822" max="2822" width="8.09765625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3.3984375" style="112" customWidth="1"/>
    <col min="3074" max="3074" width="40.09765625" style="112" customWidth="1"/>
    <col min="3075" max="3075" width="13.296875" style="112" customWidth="1"/>
    <col min="3076" max="3076" width="10.09765625" style="112" customWidth="1"/>
    <col min="3077" max="3077" width="12" style="112" customWidth="1"/>
    <col min="3078" max="3078" width="8.09765625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3.3984375" style="112" customWidth="1"/>
    <col min="3330" max="3330" width="40.09765625" style="112" customWidth="1"/>
    <col min="3331" max="3331" width="13.296875" style="112" customWidth="1"/>
    <col min="3332" max="3332" width="10.09765625" style="112" customWidth="1"/>
    <col min="3333" max="3333" width="12" style="112" customWidth="1"/>
    <col min="3334" max="3334" width="8.09765625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3.3984375" style="112" customWidth="1"/>
    <col min="3586" max="3586" width="40.09765625" style="112" customWidth="1"/>
    <col min="3587" max="3587" width="13.296875" style="112" customWidth="1"/>
    <col min="3588" max="3588" width="10.09765625" style="112" customWidth="1"/>
    <col min="3589" max="3589" width="12" style="112" customWidth="1"/>
    <col min="3590" max="3590" width="8.09765625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3.3984375" style="112" customWidth="1"/>
    <col min="3842" max="3842" width="40.09765625" style="112" customWidth="1"/>
    <col min="3843" max="3843" width="13.296875" style="112" customWidth="1"/>
    <col min="3844" max="3844" width="10.09765625" style="112" customWidth="1"/>
    <col min="3845" max="3845" width="12" style="112" customWidth="1"/>
    <col min="3846" max="3846" width="8.09765625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3.3984375" style="112" customWidth="1"/>
    <col min="4098" max="4098" width="40.09765625" style="112" customWidth="1"/>
    <col min="4099" max="4099" width="13.296875" style="112" customWidth="1"/>
    <col min="4100" max="4100" width="10.09765625" style="112" customWidth="1"/>
    <col min="4101" max="4101" width="12" style="112" customWidth="1"/>
    <col min="4102" max="4102" width="8.09765625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3.3984375" style="112" customWidth="1"/>
    <col min="4354" max="4354" width="40.09765625" style="112" customWidth="1"/>
    <col min="4355" max="4355" width="13.296875" style="112" customWidth="1"/>
    <col min="4356" max="4356" width="10.09765625" style="112" customWidth="1"/>
    <col min="4357" max="4357" width="12" style="112" customWidth="1"/>
    <col min="4358" max="4358" width="8.09765625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3.3984375" style="112" customWidth="1"/>
    <col min="4610" max="4610" width="40.09765625" style="112" customWidth="1"/>
    <col min="4611" max="4611" width="13.296875" style="112" customWidth="1"/>
    <col min="4612" max="4612" width="10.09765625" style="112" customWidth="1"/>
    <col min="4613" max="4613" width="12" style="112" customWidth="1"/>
    <col min="4614" max="4614" width="8.09765625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3.3984375" style="112" customWidth="1"/>
    <col min="4866" max="4866" width="40.09765625" style="112" customWidth="1"/>
    <col min="4867" max="4867" width="13.296875" style="112" customWidth="1"/>
    <col min="4868" max="4868" width="10.09765625" style="112" customWidth="1"/>
    <col min="4869" max="4869" width="12" style="112" customWidth="1"/>
    <col min="4870" max="4870" width="8.09765625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3.3984375" style="112" customWidth="1"/>
    <col min="5122" max="5122" width="40.09765625" style="112" customWidth="1"/>
    <col min="5123" max="5123" width="13.296875" style="112" customWidth="1"/>
    <col min="5124" max="5124" width="10.09765625" style="112" customWidth="1"/>
    <col min="5125" max="5125" width="12" style="112" customWidth="1"/>
    <col min="5126" max="5126" width="8.09765625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3.3984375" style="112" customWidth="1"/>
    <col min="5378" max="5378" width="40.09765625" style="112" customWidth="1"/>
    <col min="5379" max="5379" width="13.296875" style="112" customWidth="1"/>
    <col min="5380" max="5380" width="10.09765625" style="112" customWidth="1"/>
    <col min="5381" max="5381" width="12" style="112" customWidth="1"/>
    <col min="5382" max="5382" width="8.09765625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3.3984375" style="112" customWidth="1"/>
    <col min="5634" max="5634" width="40.09765625" style="112" customWidth="1"/>
    <col min="5635" max="5635" width="13.296875" style="112" customWidth="1"/>
    <col min="5636" max="5636" width="10.09765625" style="112" customWidth="1"/>
    <col min="5637" max="5637" width="12" style="112" customWidth="1"/>
    <col min="5638" max="5638" width="8.09765625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3.3984375" style="112" customWidth="1"/>
    <col min="5890" max="5890" width="40.09765625" style="112" customWidth="1"/>
    <col min="5891" max="5891" width="13.296875" style="112" customWidth="1"/>
    <col min="5892" max="5892" width="10.09765625" style="112" customWidth="1"/>
    <col min="5893" max="5893" width="12" style="112" customWidth="1"/>
    <col min="5894" max="5894" width="8.09765625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3.3984375" style="112" customWidth="1"/>
    <col min="6146" max="6146" width="40.09765625" style="112" customWidth="1"/>
    <col min="6147" max="6147" width="13.296875" style="112" customWidth="1"/>
    <col min="6148" max="6148" width="10.09765625" style="112" customWidth="1"/>
    <col min="6149" max="6149" width="12" style="112" customWidth="1"/>
    <col min="6150" max="6150" width="8.09765625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3.3984375" style="112" customWidth="1"/>
    <col min="6402" max="6402" width="40.09765625" style="112" customWidth="1"/>
    <col min="6403" max="6403" width="13.296875" style="112" customWidth="1"/>
    <col min="6404" max="6404" width="10.09765625" style="112" customWidth="1"/>
    <col min="6405" max="6405" width="12" style="112" customWidth="1"/>
    <col min="6406" max="6406" width="8.09765625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3.3984375" style="112" customWidth="1"/>
    <col min="6658" max="6658" width="40.09765625" style="112" customWidth="1"/>
    <col min="6659" max="6659" width="13.296875" style="112" customWidth="1"/>
    <col min="6660" max="6660" width="10.09765625" style="112" customWidth="1"/>
    <col min="6661" max="6661" width="12" style="112" customWidth="1"/>
    <col min="6662" max="6662" width="8.09765625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3.3984375" style="112" customWidth="1"/>
    <col min="6914" max="6914" width="40.09765625" style="112" customWidth="1"/>
    <col min="6915" max="6915" width="13.296875" style="112" customWidth="1"/>
    <col min="6916" max="6916" width="10.09765625" style="112" customWidth="1"/>
    <col min="6917" max="6917" width="12" style="112" customWidth="1"/>
    <col min="6918" max="6918" width="8.09765625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3.3984375" style="112" customWidth="1"/>
    <col min="7170" max="7170" width="40.09765625" style="112" customWidth="1"/>
    <col min="7171" max="7171" width="13.296875" style="112" customWidth="1"/>
    <col min="7172" max="7172" width="10.09765625" style="112" customWidth="1"/>
    <col min="7173" max="7173" width="12" style="112" customWidth="1"/>
    <col min="7174" max="7174" width="8.09765625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3.3984375" style="112" customWidth="1"/>
    <col min="7426" max="7426" width="40.09765625" style="112" customWidth="1"/>
    <col min="7427" max="7427" width="13.296875" style="112" customWidth="1"/>
    <col min="7428" max="7428" width="10.09765625" style="112" customWidth="1"/>
    <col min="7429" max="7429" width="12" style="112" customWidth="1"/>
    <col min="7430" max="7430" width="8.09765625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3.3984375" style="112" customWidth="1"/>
    <col min="7682" max="7682" width="40.09765625" style="112" customWidth="1"/>
    <col min="7683" max="7683" width="13.296875" style="112" customWidth="1"/>
    <col min="7684" max="7684" width="10.09765625" style="112" customWidth="1"/>
    <col min="7685" max="7685" width="12" style="112" customWidth="1"/>
    <col min="7686" max="7686" width="8.09765625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3.3984375" style="112" customWidth="1"/>
    <col min="7938" max="7938" width="40.09765625" style="112" customWidth="1"/>
    <col min="7939" max="7939" width="13.296875" style="112" customWidth="1"/>
    <col min="7940" max="7940" width="10.09765625" style="112" customWidth="1"/>
    <col min="7941" max="7941" width="12" style="112" customWidth="1"/>
    <col min="7942" max="7942" width="8.09765625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3.3984375" style="112" customWidth="1"/>
    <col min="8194" max="8194" width="40.09765625" style="112" customWidth="1"/>
    <col min="8195" max="8195" width="13.296875" style="112" customWidth="1"/>
    <col min="8196" max="8196" width="10.09765625" style="112" customWidth="1"/>
    <col min="8197" max="8197" width="12" style="112" customWidth="1"/>
    <col min="8198" max="8198" width="8.09765625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3.3984375" style="112" customWidth="1"/>
    <col min="8450" max="8450" width="40.09765625" style="112" customWidth="1"/>
    <col min="8451" max="8451" width="13.296875" style="112" customWidth="1"/>
    <col min="8452" max="8452" width="10.09765625" style="112" customWidth="1"/>
    <col min="8453" max="8453" width="12" style="112" customWidth="1"/>
    <col min="8454" max="8454" width="8.09765625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3.3984375" style="112" customWidth="1"/>
    <col min="8706" max="8706" width="40.09765625" style="112" customWidth="1"/>
    <col min="8707" max="8707" width="13.296875" style="112" customWidth="1"/>
    <col min="8708" max="8708" width="10.09765625" style="112" customWidth="1"/>
    <col min="8709" max="8709" width="12" style="112" customWidth="1"/>
    <col min="8710" max="8710" width="8.09765625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3.3984375" style="112" customWidth="1"/>
    <col min="8962" max="8962" width="40.09765625" style="112" customWidth="1"/>
    <col min="8963" max="8963" width="13.296875" style="112" customWidth="1"/>
    <col min="8964" max="8964" width="10.09765625" style="112" customWidth="1"/>
    <col min="8965" max="8965" width="12" style="112" customWidth="1"/>
    <col min="8966" max="8966" width="8.09765625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3.3984375" style="112" customWidth="1"/>
    <col min="9218" max="9218" width="40.09765625" style="112" customWidth="1"/>
    <col min="9219" max="9219" width="13.296875" style="112" customWidth="1"/>
    <col min="9220" max="9220" width="10.09765625" style="112" customWidth="1"/>
    <col min="9221" max="9221" width="12" style="112" customWidth="1"/>
    <col min="9222" max="9222" width="8.09765625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3.3984375" style="112" customWidth="1"/>
    <col min="9474" max="9474" width="40.09765625" style="112" customWidth="1"/>
    <col min="9475" max="9475" width="13.296875" style="112" customWidth="1"/>
    <col min="9476" max="9476" width="10.09765625" style="112" customWidth="1"/>
    <col min="9477" max="9477" width="12" style="112" customWidth="1"/>
    <col min="9478" max="9478" width="8.09765625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3.3984375" style="112" customWidth="1"/>
    <col min="9730" max="9730" width="40.09765625" style="112" customWidth="1"/>
    <col min="9731" max="9731" width="13.296875" style="112" customWidth="1"/>
    <col min="9732" max="9732" width="10.09765625" style="112" customWidth="1"/>
    <col min="9733" max="9733" width="12" style="112" customWidth="1"/>
    <col min="9734" max="9734" width="8.09765625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3.3984375" style="112" customWidth="1"/>
    <col min="9986" max="9986" width="40.09765625" style="112" customWidth="1"/>
    <col min="9987" max="9987" width="13.296875" style="112" customWidth="1"/>
    <col min="9988" max="9988" width="10.09765625" style="112" customWidth="1"/>
    <col min="9989" max="9989" width="12" style="112" customWidth="1"/>
    <col min="9990" max="9990" width="8.09765625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3.3984375" style="112" customWidth="1"/>
    <col min="10242" max="10242" width="40.09765625" style="112" customWidth="1"/>
    <col min="10243" max="10243" width="13.296875" style="112" customWidth="1"/>
    <col min="10244" max="10244" width="10.09765625" style="112" customWidth="1"/>
    <col min="10245" max="10245" width="12" style="112" customWidth="1"/>
    <col min="10246" max="10246" width="8.09765625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3.3984375" style="112" customWidth="1"/>
    <col min="10498" max="10498" width="40.09765625" style="112" customWidth="1"/>
    <col min="10499" max="10499" width="13.296875" style="112" customWidth="1"/>
    <col min="10500" max="10500" width="10.09765625" style="112" customWidth="1"/>
    <col min="10501" max="10501" width="12" style="112" customWidth="1"/>
    <col min="10502" max="10502" width="8.09765625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3.3984375" style="112" customWidth="1"/>
    <col min="10754" max="10754" width="40.09765625" style="112" customWidth="1"/>
    <col min="10755" max="10755" width="13.296875" style="112" customWidth="1"/>
    <col min="10756" max="10756" width="10.09765625" style="112" customWidth="1"/>
    <col min="10757" max="10757" width="12" style="112" customWidth="1"/>
    <col min="10758" max="10758" width="8.09765625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3.3984375" style="112" customWidth="1"/>
    <col min="11010" max="11010" width="40.09765625" style="112" customWidth="1"/>
    <col min="11011" max="11011" width="13.296875" style="112" customWidth="1"/>
    <col min="11012" max="11012" width="10.09765625" style="112" customWidth="1"/>
    <col min="11013" max="11013" width="12" style="112" customWidth="1"/>
    <col min="11014" max="11014" width="8.09765625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3.3984375" style="112" customWidth="1"/>
    <col min="11266" max="11266" width="40.09765625" style="112" customWidth="1"/>
    <col min="11267" max="11267" width="13.296875" style="112" customWidth="1"/>
    <col min="11268" max="11268" width="10.09765625" style="112" customWidth="1"/>
    <col min="11269" max="11269" width="12" style="112" customWidth="1"/>
    <col min="11270" max="11270" width="8.09765625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3.3984375" style="112" customWidth="1"/>
    <col min="11522" max="11522" width="40.09765625" style="112" customWidth="1"/>
    <col min="11523" max="11523" width="13.296875" style="112" customWidth="1"/>
    <col min="11524" max="11524" width="10.09765625" style="112" customWidth="1"/>
    <col min="11525" max="11525" width="12" style="112" customWidth="1"/>
    <col min="11526" max="11526" width="8.09765625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3.3984375" style="112" customWidth="1"/>
    <col min="11778" max="11778" width="40.09765625" style="112" customWidth="1"/>
    <col min="11779" max="11779" width="13.296875" style="112" customWidth="1"/>
    <col min="11780" max="11780" width="10.09765625" style="112" customWidth="1"/>
    <col min="11781" max="11781" width="12" style="112" customWidth="1"/>
    <col min="11782" max="11782" width="8.09765625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3.3984375" style="112" customWidth="1"/>
    <col min="12034" max="12034" width="40.09765625" style="112" customWidth="1"/>
    <col min="12035" max="12035" width="13.296875" style="112" customWidth="1"/>
    <col min="12036" max="12036" width="10.09765625" style="112" customWidth="1"/>
    <col min="12037" max="12037" width="12" style="112" customWidth="1"/>
    <col min="12038" max="12038" width="8.09765625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3.3984375" style="112" customWidth="1"/>
    <col min="12290" max="12290" width="40.09765625" style="112" customWidth="1"/>
    <col min="12291" max="12291" width="13.296875" style="112" customWidth="1"/>
    <col min="12292" max="12292" width="10.09765625" style="112" customWidth="1"/>
    <col min="12293" max="12293" width="12" style="112" customWidth="1"/>
    <col min="12294" max="12294" width="8.09765625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3.3984375" style="112" customWidth="1"/>
    <col min="12546" max="12546" width="40.09765625" style="112" customWidth="1"/>
    <col min="12547" max="12547" width="13.296875" style="112" customWidth="1"/>
    <col min="12548" max="12548" width="10.09765625" style="112" customWidth="1"/>
    <col min="12549" max="12549" width="12" style="112" customWidth="1"/>
    <col min="12550" max="12550" width="8.09765625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3.3984375" style="112" customWidth="1"/>
    <col min="12802" max="12802" width="40.09765625" style="112" customWidth="1"/>
    <col min="12803" max="12803" width="13.296875" style="112" customWidth="1"/>
    <col min="12804" max="12804" width="10.09765625" style="112" customWidth="1"/>
    <col min="12805" max="12805" width="12" style="112" customWidth="1"/>
    <col min="12806" max="12806" width="8.09765625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3.3984375" style="112" customWidth="1"/>
    <col min="13058" max="13058" width="40.09765625" style="112" customWidth="1"/>
    <col min="13059" max="13059" width="13.296875" style="112" customWidth="1"/>
    <col min="13060" max="13060" width="10.09765625" style="112" customWidth="1"/>
    <col min="13061" max="13061" width="12" style="112" customWidth="1"/>
    <col min="13062" max="13062" width="8.09765625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3.3984375" style="112" customWidth="1"/>
    <col min="13314" max="13314" width="40.09765625" style="112" customWidth="1"/>
    <col min="13315" max="13315" width="13.296875" style="112" customWidth="1"/>
    <col min="13316" max="13316" width="10.09765625" style="112" customWidth="1"/>
    <col min="13317" max="13317" width="12" style="112" customWidth="1"/>
    <col min="13318" max="13318" width="8.09765625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3.3984375" style="112" customWidth="1"/>
    <col min="13570" max="13570" width="40.09765625" style="112" customWidth="1"/>
    <col min="13571" max="13571" width="13.296875" style="112" customWidth="1"/>
    <col min="13572" max="13572" width="10.09765625" style="112" customWidth="1"/>
    <col min="13573" max="13573" width="12" style="112" customWidth="1"/>
    <col min="13574" max="13574" width="8.09765625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3.3984375" style="112" customWidth="1"/>
    <col min="13826" max="13826" width="40.09765625" style="112" customWidth="1"/>
    <col min="13827" max="13827" width="13.296875" style="112" customWidth="1"/>
    <col min="13828" max="13828" width="10.09765625" style="112" customWidth="1"/>
    <col min="13829" max="13829" width="12" style="112" customWidth="1"/>
    <col min="13830" max="13830" width="8.09765625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3.3984375" style="112" customWidth="1"/>
    <col min="14082" max="14082" width="40.09765625" style="112" customWidth="1"/>
    <col min="14083" max="14083" width="13.296875" style="112" customWidth="1"/>
    <col min="14084" max="14084" width="10.09765625" style="112" customWidth="1"/>
    <col min="14085" max="14085" width="12" style="112" customWidth="1"/>
    <col min="14086" max="14086" width="8.09765625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3.3984375" style="112" customWidth="1"/>
    <col min="14338" max="14338" width="40.09765625" style="112" customWidth="1"/>
    <col min="14339" max="14339" width="13.296875" style="112" customWidth="1"/>
    <col min="14340" max="14340" width="10.09765625" style="112" customWidth="1"/>
    <col min="14341" max="14341" width="12" style="112" customWidth="1"/>
    <col min="14342" max="14342" width="8.09765625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3.3984375" style="112" customWidth="1"/>
    <col min="14594" max="14594" width="40.09765625" style="112" customWidth="1"/>
    <col min="14595" max="14595" width="13.296875" style="112" customWidth="1"/>
    <col min="14596" max="14596" width="10.09765625" style="112" customWidth="1"/>
    <col min="14597" max="14597" width="12" style="112" customWidth="1"/>
    <col min="14598" max="14598" width="8.09765625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3.3984375" style="112" customWidth="1"/>
    <col min="14850" max="14850" width="40.09765625" style="112" customWidth="1"/>
    <col min="14851" max="14851" width="13.296875" style="112" customWidth="1"/>
    <col min="14852" max="14852" width="10.09765625" style="112" customWidth="1"/>
    <col min="14853" max="14853" width="12" style="112" customWidth="1"/>
    <col min="14854" max="14854" width="8.09765625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3.3984375" style="112" customWidth="1"/>
    <col min="15106" max="15106" width="40.09765625" style="112" customWidth="1"/>
    <col min="15107" max="15107" width="13.296875" style="112" customWidth="1"/>
    <col min="15108" max="15108" width="10.09765625" style="112" customWidth="1"/>
    <col min="15109" max="15109" width="12" style="112" customWidth="1"/>
    <col min="15110" max="15110" width="8.09765625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3.3984375" style="112" customWidth="1"/>
    <col min="15362" max="15362" width="40.09765625" style="112" customWidth="1"/>
    <col min="15363" max="15363" width="13.296875" style="112" customWidth="1"/>
    <col min="15364" max="15364" width="10.09765625" style="112" customWidth="1"/>
    <col min="15365" max="15365" width="12" style="112" customWidth="1"/>
    <col min="15366" max="15366" width="8.09765625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3.3984375" style="112" customWidth="1"/>
    <col min="15618" max="15618" width="40.09765625" style="112" customWidth="1"/>
    <col min="15619" max="15619" width="13.296875" style="112" customWidth="1"/>
    <col min="15620" max="15620" width="10.09765625" style="112" customWidth="1"/>
    <col min="15621" max="15621" width="12" style="112" customWidth="1"/>
    <col min="15622" max="15622" width="8.09765625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3.3984375" style="112" customWidth="1"/>
    <col min="15874" max="15874" width="40.09765625" style="112" customWidth="1"/>
    <col min="15875" max="15875" width="13.296875" style="112" customWidth="1"/>
    <col min="15876" max="15876" width="10.09765625" style="112" customWidth="1"/>
    <col min="15877" max="15877" width="12" style="112" customWidth="1"/>
    <col min="15878" max="15878" width="8.09765625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3.3984375" style="112" customWidth="1"/>
    <col min="16130" max="16130" width="40.09765625" style="112" customWidth="1"/>
    <col min="16131" max="16131" width="13.296875" style="112" customWidth="1"/>
    <col min="16132" max="16132" width="10.09765625" style="112" customWidth="1"/>
    <col min="16133" max="16133" width="12" style="112" customWidth="1"/>
    <col min="16134" max="16134" width="8.09765625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44378</v>
      </c>
    </row>
    <row r="3" spans="1:7" ht="15.7" customHeight="1" x14ac:dyDescent="0.25">
      <c r="B3" s="113"/>
    </row>
    <row r="4" spans="1:7" ht="15" customHeight="1" x14ac:dyDescent="0.25">
      <c r="A4" s="486" t="s">
        <v>2553</v>
      </c>
      <c r="C4" s="117" t="s">
        <v>201</v>
      </c>
      <c r="D4" s="117" t="s">
        <v>202</v>
      </c>
      <c r="E4" s="117" t="s">
        <v>203</v>
      </c>
      <c r="F4" s="485" t="s">
        <v>435</v>
      </c>
    </row>
    <row r="5" spans="1:7" ht="15" customHeight="1" x14ac:dyDescent="0.25">
      <c r="A5" s="487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87" t="s">
        <v>44</v>
      </c>
      <c r="B6" s="112" t="s">
        <v>2684</v>
      </c>
      <c r="C6" s="120">
        <v>20.54</v>
      </c>
      <c r="D6" s="120">
        <v>4.1100000000000003</v>
      </c>
      <c r="E6" s="120">
        <v>24.65</v>
      </c>
      <c r="F6" s="115" t="s">
        <v>5</v>
      </c>
    </row>
    <row r="7" spans="1:7" ht="15" customHeight="1" x14ac:dyDescent="0.25">
      <c r="A7" s="487" t="s">
        <v>44</v>
      </c>
      <c r="B7" s="112" t="s">
        <v>2685</v>
      </c>
      <c r="C7" s="120">
        <v>45.9</v>
      </c>
      <c r="D7" s="120">
        <v>9.18</v>
      </c>
      <c r="E7" s="120">
        <v>55.08</v>
      </c>
      <c r="F7" s="115" t="s">
        <v>5</v>
      </c>
    </row>
    <row r="8" spans="1:7" ht="15" customHeight="1" x14ac:dyDescent="0.25">
      <c r="A8" s="112" t="s">
        <v>8</v>
      </c>
      <c r="B8" s="112" t="s">
        <v>2686</v>
      </c>
      <c r="C8" s="120">
        <v>15</v>
      </c>
      <c r="D8" s="120">
        <v>3</v>
      </c>
      <c r="E8" s="120">
        <v>18</v>
      </c>
      <c r="F8" s="115" t="s">
        <v>5</v>
      </c>
    </row>
    <row r="9" spans="1:7" ht="15" customHeight="1" x14ac:dyDescent="0.25">
      <c r="A9" s="487" t="s">
        <v>2687</v>
      </c>
      <c r="B9" s="112" t="s">
        <v>564</v>
      </c>
      <c r="C9" s="120">
        <v>305</v>
      </c>
      <c r="D9" s="120">
        <v>61</v>
      </c>
      <c r="E9" s="120">
        <v>366</v>
      </c>
      <c r="F9" s="136">
        <v>109406</v>
      </c>
    </row>
    <row r="10" spans="1:7" ht="15" customHeight="1" x14ac:dyDescent="0.25">
      <c r="C10" s="410">
        <f>SUM(C5:C9)</f>
        <v>1010.4399999999999</v>
      </c>
      <c r="D10" s="410">
        <f>SUM(D5:D9)</f>
        <v>77.289999999999992</v>
      </c>
      <c r="E10" s="410">
        <f>SUM(E5:E9)</f>
        <v>1087.73</v>
      </c>
      <c r="G10" s="112" t="s">
        <v>10</v>
      </c>
    </row>
    <row r="11" spans="1:7" ht="15" customHeight="1" x14ac:dyDescent="0.25">
      <c r="C11" s="489"/>
      <c r="D11" s="489"/>
      <c r="E11" s="489"/>
    </row>
    <row r="12" spans="1:7" ht="15" customHeight="1" x14ac:dyDescent="0.25">
      <c r="A12" s="486" t="s">
        <v>2556</v>
      </c>
      <c r="C12" s="412"/>
      <c r="D12" s="412"/>
      <c r="E12" s="412"/>
    </row>
    <row r="13" spans="1:7" ht="15" customHeight="1" x14ac:dyDescent="0.25">
      <c r="A13" s="487" t="s">
        <v>12</v>
      </c>
      <c r="B13" s="112" t="s">
        <v>13</v>
      </c>
      <c r="C13" s="120">
        <v>6.83</v>
      </c>
      <c r="D13" s="120"/>
      <c r="E13" s="120">
        <v>6.83</v>
      </c>
      <c r="F13" s="115" t="s">
        <v>5</v>
      </c>
    </row>
    <row r="14" spans="1:7" ht="15" customHeight="1" x14ac:dyDescent="0.25">
      <c r="A14" s="487" t="s">
        <v>18</v>
      </c>
      <c r="B14" s="112" t="s">
        <v>2510</v>
      </c>
      <c r="C14" s="120">
        <v>79.75</v>
      </c>
      <c r="D14" s="120">
        <v>15.95</v>
      </c>
      <c r="E14" s="120">
        <v>95.7</v>
      </c>
      <c r="F14" s="115" t="s">
        <v>5</v>
      </c>
    </row>
    <row r="15" spans="1:7" ht="15" customHeight="1" x14ac:dyDescent="0.25">
      <c r="A15" s="112" t="s">
        <v>8</v>
      </c>
      <c r="B15" s="112" t="s">
        <v>2688</v>
      </c>
      <c r="C15" s="120">
        <v>72.75</v>
      </c>
      <c r="D15" s="120">
        <v>14.55</v>
      </c>
      <c r="E15" s="120">
        <v>87.3</v>
      </c>
      <c r="F15" s="124" t="s">
        <v>5</v>
      </c>
    </row>
    <row r="16" spans="1:7" ht="15" customHeight="1" x14ac:dyDescent="0.25">
      <c r="A16" s="112" t="s">
        <v>610</v>
      </c>
      <c r="B16" s="112" t="s">
        <v>2689</v>
      </c>
      <c r="C16" s="412">
        <v>280.83</v>
      </c>
      <c r="D16" s="122">
        <v>56.17</v>
      </c>
      <c r="E16" s="412">
        <v>337</v>
      </c>
      <c r="F16" s="492">
        <v>109420</v>
      </c>
    </row>
    <row r="17" spans="1:6" ht="15" customHeight="1" x14ac:dyDescent="0.25">
      <c r="A17" s="112" t="s">
        <v>610</v>
      </c>
      <c r="B17" s="112" t="s">
        <v>2689</v>
      </c>
      <c r="C17" s="412">
        <v>75.83</v>
      </c>
      <c r="D17" s="122">
        <v>15.17</v>
      </c>
      <c r="E17" s="412">
        <v>91</v>
      </c>
      <c r="F17" s="492">
        <v>109420</v>
      </c>
    </row>
    <row r="18" spans="1:6" ht="15" customHeight="1" x14ac:dyDescent="0.25">
      <c r="A18" s="112" t="s">
        <v>107</v>
      </c>
      <c r="B18" s="112" t="s">
        <v>2690</v>
      </c>
      <c r="C18" s="120">
        <v>275</v>
      </c>
      <c r="D18" s="120"/>
      <c r="E18" s="120">
        <v>275</v>
      </c>
      <c r="F18" s="115">
        <v>109418</v>
      </c>
    </row>
    <row r="19" spans="1:6" ht="15" customHeight="1" x14ac:dyDescent="0.25">
      <c r="A19" s="112" t="s">
        <v>2691</v>
      </c>
      <c r="B19" s="112" t="s">
        <v>131</v>
      </c>
      <c r="C19" s="120">
        <v>54.9</v>
      </c>
      <c r="D19" s="120">
        <v>10.98</v>
      </c>
      <c r="E19" s="120">
        <v>65.88</v>
      </c>
      <c r="F19" s="115">
        <v>203721</v>
      </c>
    </row>
    <row r="20" spans="1:6" ht="15" customHeight="1" x14ac:dyDescent="0.25">
      <c r="A20" s="112" t="s">
        <v>14</v>
      </c>
      <c r="B20" s="112" t="s">
        <v>106</v>
      </c>
      <c r="C20" s="122">
        <v>6.91</v>
      </c>
      <c r="D20" s="122">
        <v>1.38</v>
      </c>
      <c r="E20" s="122">
        <v>8.2899999999999991</v>
      </c>
      <c r="F20" s="137">
        <v>109407</v>
      </c>
    </row>
    <row r="21" spans="1:6" ht="15" customHeight="1" x14ac:dyDescent="0.25">
      <c r="A21" s="112" t="s">
        <v>16</v>
      </c>
      <c r="B21" s="112" t="s">
        <v>964</v>
      </c>
      <c r="C21" s="122">
        <v>7.48</v>
      </c>
      <c r="D21" s="122">
        <v>1.5</v>
      </c>
      <c r="E21" s="122">
        <v>8.98</v>
      </c>
      <c r="F21" s="492">
        <v>109408</v>
      </c>
    </row>
    <row r="22" spans="1:6" ht="15" customHeight="1" x14ac:dyDescent="0.25">
      <c r="C22" s="410">
        <f>SUM(C13:C21)</f>
        <v>860.28</v>
      </c>
      <c r="D22" s="410">
        <f>SUM(D13:D21)</f>
        <v>115.7</v>
      </c>
      <c r="E22" s="410">
        <f>SUM(E13:E21)</f>
        <v>975.9799999999999</v>
      </c>
    </row>
    <row r="23" spans="1:6" ht="15" customHeight="1" x14ac:dyDescent="0.25">
      <c r="C23" s="489"/>
      <c r="D23" s="489"/>
      <c r="E23" s="489"/>
    </row>
    <row r="24" spans="1:6" ht="15" customHeight="1" x14ac:dyDescent="0.25">
      <c r="A24" s="486" t="s">
        <v>2558</v>
      </c>
      <c r="C24" s="412"/>
      <c r="D24" s="412"/>
      <c r="E24" s="412"/>
    </row>
    <row r="25" spans="1:6" ht="15" customHeight="1" x14ac:dyDescent="0.25">
      <c r="A25" s="487" t="s">
        <v>206</v>
      </c>
      <c r="B25" s="112" t="s">
        <v>4</v>
      </c>
      <c r="C25" s="412">
        <v>474</v>
      </c>
      <c r="D25" s="412"/>
      <c r="E25" s="412">
        <v>474</v>
      </c>
      <c r="F25" s="115" t="s">
        <v>5</v>
      </c>
    </row>
    <row r="26" spans="1:6" ht="15" customHeight="1" x14ac:dyDescent="0.25">
      <c r="A26" s="487" t="s">
        <v>44</v>
      </c>
      <c r="B26" s="112" t="s">
        <v>2684</v>
      </c>
      <c r="C26" s="120">
        <v>85.29</v>
      </c>
      <c r="D26" s="120">
        <v>17.059999999999999</v>
      </c>
      <c r="E26" s="120">
        <v>102.35</v>
      </c>
      <c r="F26" s="115" t="s">
        <v>5</v>
      </c>
    </row>
    <row r="27" spans="1:6" ht="15" customHeight="1" x14ac:dyDescent="0.25">
      <c r="A27" s="487" t="s">
        <v>30</v>
      </c>
      <c r="B27" s="112" t="s">
        <v>2692</v>
      </c>
      <c r="C27" s="120">
        <v>15.71</v>
      </c>
      <c r="D27" s="120">
        <v>3.14</v>
      </c>
      <c r="E27" s="120">
        <v>18.850000000000001</v>
      </c>
      <c r="F27" s="115" t="s">
        <v>5</v>
      </c>
    </row>
    <row r="28" spans="1:6" ht="15" customHeight="1" x14ac:dyDescent="0.25">
      <c r="A28" s="487" t="s">
        <v>406</v>
      </c>
      <c r="B28" s="112" t="s">
        <v>2693</v>
      </c>
      <c r="C28" s="120">
        <v>28.15</v>
      </c>
      <c r="D28" s="120">
        <v>1.41</v>
      </c>
      <c r="E28" s="120">
        <v>29.56</v>
      </c>
      <c r="F28" s="136">
        <v>109416</v>
      </c>
    </row>
    <row r="29" spans="1:6" ht="15" customHeight="1" x14ac:dyDescent="0.25">
      <c r="A29" s="487" t="s">
        <v>289</v>
      </c>
      <c r="B29" s="112" t="s">
        <v>2694</v>
      </c>
      <c r="C29" s="120">
        <v>134.68</v>
      </c>
      <c r="D29" s="120">
        <v>26.94</v>
      </c>
      <c r="E29" s="120">
        <v>161.62</v>
      </c>
      <c r="F29" s="115" t="s">
        <v>1963</v>
      </c>
    </row>
    <row r="30" spans="1:6" ht="15" customHeight="1" x14ac:dyDescent="0.25">
      <c r="A30" s="487" t="s">
        <v>2097</v>
      </c>
      <c r="B30" s="112" t="s">
        <v>2695</v>
      </c>
      <c r="C30" s="120">
        <v>219</v>
      </c>
      <c r="D30" s="120">
        <v>43.8</v>
      </c>
      <c r="E30" s="120">
        <v>262.8</v>
      </c>
      <c r="F30" s="136">
        <v>109409</v>
      </c>
    </row>
    <row r="31" spans="1:6" ht="15" customHeight="1" x14ac:dyDescent="0.25">
      <c r="A31" s="487" t="s">
        <v>2595</v>
      </c>
      <c r="B31" s="112" t="s">
        <v>2596</v>
      </c>
      <c r="C31" s="120">
        <v>28.9</v>
      </c>
      <c r="D31" s="120">
        <v>5.78</v>
      </c>
      <c r="E31" s="120">
        <v>34.68</v>
      </c>
      <c r="F31" s="115" t="s">
        <v>5</v>
      </c>
    </row>
    <row r="32" spans="1:6" ht="15" customHeight="1" x14ac:dyDescent="0.25">
      <c r="A32" s="112" t="s">
        <v>14</v>
      </c>
      <c r="B32" s="112" t="s">
        <v>2696</v>
      </c>
      <c r="C32" s="120">
        <v>37.03</v>
      </c>
      <c r="D32" s="120">
        <v>7.41</v>
      </c>
      <c r="E32" s="120">
        <v>44.44</v>
      </c>
      <c r="F32" s="136">
        <v>109407</v>
      </c>
    </row>
    <row r="33" spans="1:6" ht="15" customHeight="1" x14ac:dyDescent="0.25">
      <c r="A33" s="112" t="s">
        <v>2697</v>
      </c>
      <c r="B33" s="112" t="s">
        <v>2698</v>
      </c>
      <c r="C33" s="120">
        <v>4087</v>
      </c>
      <c r="D33" s="120"/>
      <c r="E33" s="120">
        <v>4087</v>
      </c>
      <c r="F33" s="115">
        <v>109415</v>
      </c>
    </row>
    <row r="34" spans="1:6" ht="15" customHeight="1" x14ac:dyDescent="0.25">
      <c r="A34" s="487" t="s">
        <v>2699</v>
      </c>
      <c r="B34" s="112" t="s">
        <v>2700</v>
      </c>
      <c r="C34" s="120">
        <v>30</v>
      </c>
      <c r="D34" s="120">
        <v>6</v>
      </c>
      <c r="E34" s="120">
        <v>36</v>
      </c>
      <c r="F34" s="115" t="s">
        <v>1963</v>
      </c>
    </row>
    <row r="35" spans="1:6" ht="15" customHeight="1" x14ac:dyDescent="0.25">
      <c r="A35" s="487" t="s">
        <v>2701</v>
      </c>
      <c r="B35" s="112" t="s">
        <v>260</v>
      </c>
      <c r="C35" s="120">
        <v>55</v>
      </c>
      <c r="D35" s="120"/>
      <c r="E35" s="120">
        <v>55</v>
      </c>
      <c r="F35" s="115" t="s">
        <v>52</v>
      </c>
    </row>
    <row r="36" spans="1:6" ht="15" customHeight="1" x14ac:dyDescent="0.25">
      <c r="A36" s="487" t="s">
        <v>32</v>
      </c>
      <c r="B36" s="112" t="s">
        <v>2702</v>
      </c>
      <c r="C36" s="120">
        <v>80</v>
      </c>
      <c r="D36" s="120">
        <v>16</v>
      </c>
      <c r="E36" s="120">
        <v>96</v>
      </c>
      <c r="F36" s="115">
        <v>203722</v>
      </c>
    </row>
    <row r="37" spans="1:6" ht="15" customHeight="1" x14ac:dyDescent="0.25">
      <c r="A37" s="487" t="s">
        <v>2615</v>
      </c>
      <c r="B37" s="112" t="s">
        <v>2703</v>
      </c>
      <c r="C37" s="120">
        <v>112</v>
      </c>
      <c r="D37" s="120">
        <v>22.4</v>
      </c>
      <c r="E37" s="120">
        <v>134.4</v>
      </c>
      <c r="F37" s="115" t="s">
        <v>5</v>
      </c>
    </row>
    <row r="38" spans="1:6" s="127" customFormat="1" ht="15" customHeight="1" x14ac:dyDescent="0.3">
      <c r="B38" s="128"/>
      <c r="C38" s="410">
        <f>SUM(C25:C37)</f>
        <v>5386.76</v>
      </c>
      <c r="D38" s="410">
        <f>SUM(D25:D37)</f>
        <v>149.94</v>
      </c>
      <c r="E38" s="410">
        <f>SUM(E25:E37)</f>
        <v>5536.7</v>
      </c>
      <c r="F38" s="126"/>
    </row>
    <row r="39" spans="1:6" s="127" customFormat="1" ht="15" customHeight="1" x14ac:dyDescent="0.3">
      <c r="B39" s="128"/>
      <c r="C39" s="489"/>
      <c r="D39" s="489"/>
      <c r="E39" s="489"/>
      <c r="F39" s="126"/>
    </row>
    <row r="40" spans="1:6" ht="15" customHeight="1" x14ac:dyDescent="0.25">
      <c r="A40" s="486" t="s">
        <v>2561</v>
      </c>
      <c r="C40" s="412"/>
      <c r="D40" s="412"/>
      <c r="E40" s="412"/>
    </row>
    <row r="41" spans="1:6" ht="15" customHeight="1" x14ac:dyDescent="0.25">
      <c r="A41" s="487" t="s">
        <v>3</v>
      </c>
      <c r="B41" s="112" t="s">
        <v>4</v>
      </c>
      <c r="C41" s="412">
        <v>195</v>
      </c>
      <c r="D41" s="412"/>
      <c r="E41" s="412">
        <v>195</v>
      </c>
      <c r="F41" s="115" t="s">
        <v>5</v>
      </c>
    </row>
    <row r="42" spans="1:6" ht="15" customHeight="1" x14ac:dyDescent="0.25">
      <c r="A42" s="487" t="s">
        <v>44</v>
      </c>
      <c r="B42" s="487" t="s">
        <v>2684</v>
      </c>
      <c r="C42" s="120">
        <v>102.66</v>
      </c>
      <c r="D42" s="120">
        <v>20.53</v>
      </c>
      <c r="E42" s="120">
        <v>123.19</v>
      </c>
      <c r="F42" s="133" t="s">
        <v>5</v>
      </c>
    </row>
    <row r="43" spans="1:6" ht="15" customHeight="1" x14ac:dyDescent="0.25">
      <c r="A43" s="487" t="s">
        <v>686</v>
      </c>
      <c r="B43" s="112" t="s">
        <v>2704</v>
      </c>
      <c r="C43" s="471">
        <v>520</v>
      </c>
      <c r="D43" s="471">
        <v>104</v>
      </c>
      <c r="E43" s="471">
        <v>624</v>
      </c>
      <c r="F43" s="491">
        <v>109410</v>
      </c>
    </row>
    <row r="44" spans="1:6" ht="15" customHeight="1" x14ac:dyDescent="0.25">
      <c r="A44" s="487" t="s">
        <v>2705</v>
      </c>
      <c r="B44" s="478" t="s">
        <v>2706</v>
      </c>
      <c r="C44" s="471">
        <v>59.23</v>
      </c>
      <c r="D44" s="471"/>
      <c r="E44" s="471">
        <v>59.23</v>
      </c>
      <c r="F44" s="133">
        <v>109419</v>
      </c>
    </row>
    <row r="45" spans="1:6" ht="15" customHeight="1" x14ac:dyDescent="0.25">
      <c r="A45" s="487" t="s">
        <v>14</v>
      </c>
      <c r="B45" s="112" t="s">
        <v>2707</v>
      </c>
      <c r="C45" s="471">
        <v>29.92</v>
      </c>
      <c r="D45" s="471">
        <v>5.98</v>
      </c>
      <c r="E45" s="471">
        <v>35.9</v>
      </c>
      <c r="F45" s="491">
        <v>109407</v>
      </c>
    </row>
    <row r="46" spans="1:6" ht="15" customHeight="1" x14ac:dyDescent="0.25">
      <c r="A46" s="487" t="s">
        <v>406</v>
      </c>
      <c r="B46" s="112" t="s">
        <v>2693</v>
      </c>
      <c r="C46" s="417">
        <v>36.9</v>
      </c>
      <c r="D46" s="417">
        <v>1.85</v>
      </c>
      <c r="E46" s="417">
        <v>38.75</v>
      </c>
      <c r="F46" s="491">
        <v>109416</v>
      </c>
    </row>
    <row r="47" spans="1:6" ht="15" customHeight="1" x14ac:dyDescent="0.25">
      <c r="A47" s="129"/>
      <c r="B47" s="127"/>
      <c r="C47" s="410">
        <f>SUM(C41:C46)</f>
        <v>943.70999999999992</v>
      </c>
      <c r="D47" s="410">
        <f>SUM(D41:D46)</f>
        <v>132.35999999999999</v>
      </c>
      <c r="E47" s="410">
        <f>SUM(E41:E46)</f>
        <v>1076.0700000000002</v>
      </c>
    </row>
    <row r="48" spans="1:6" ht="15" customHeight="1" x14ac:dyDescent="0.25">
      <c r="A48" s="129"/>
      <c r="B48" s="127"/>
      <c r="C48" s="489"/>
      <c r="D48" s="489"/>
      <c r="E48" s="489"/>
    </row>
    <row r="49" spans="1:6" ht="15" customHeight="1" x14ac:dyDescent="0.25">
      <c r="A49" s="486" t="s">
        <v>2565</v>
      </c>
      <c r="C49" s="489"/>
      <c r="D49" s="489"/>
      <c r="E49" s="489"/>
    </row>
    <row r="50" spans="1:6" ht="15" customHeight="1" x14ac:dyDescent="0.25">
      <c r="A50" s="487" t="s">
        <v>2595</v>
      </c>
      <c r="B50" s="112" t="s">
        <v>2598</v>
      </c>
      <c r="C50" s="489">
        <v>9.9499999999999993</v>
      </c>
      <c r="D50" s="489">
        <v>1.99</v>
      </c>
      <c r="E50" s="489">
        <v>11.94</v>
      </c>
      <c r="F50" s="115" t="s">
        <v>5</v>
      </c>
    </row>
    <row r="51" spans="1:6" ht="15" customHeight="1" x14ac:dyDescent="0.25">
      <c r="A51" s="487" t="s">
        <v>1727</v>
      </c>
      <c r="B51" s="112" t="s">
        <v>2708</v>
      </c>
      <c r="C51" s="489">
        <v>8</v>
      </c>
      <c r="D51" s="489"/>
      <c r="E51" s="489">
        <v>8</v>
      </c>
      <c r="F51" s="115" t="s">
        <v>52</v>
      </c>
    </row>
    <row r="52" spans="1:6" ht="15" customHeight="1" x14ac:dyDescent="0.25">
      <c r="A52" s="487" t="s">
        <v>146</v>
      </c>
      <c r="B52" s="112" t="s">
        <v>2709</v>
      </c>
      <c r="C52" s="489">
        <v>261.39999999999998</v>
      </c>
      <c r="D52" s="489">
        <v>52.28</v>
      </c>
      <c r="E52" s="489">
        <v>313.68</v>
      </c>
      <c r="F52" s="136">
        <v>109411</v>
      </c>
    </row>
    <row r="53" spans="1:6" ht="15" customHeight="1" x14ac:dyDescent="0.25">
      <c r="A53" s="487" t="s">
        <v>27</v>
      </c>
      <c r="B53" s="112" t="s">
        <v>28</v>
      </c>
      <c r="C53" s="489">
        <v>53.75</v>
      </c>
      <c r="D53" s="489"/>
      <c r="E53" s="489">
        <v>53.75</v>
      </c>
      <c r="F53" s="115">
        <v>109417</v>
      </c>
    </row>
    <row r="54" spans="1:6" ht="15" customHeight="1" x14ac:dyDescent="0.25">
      <c r="C54" s="410">
        <f>SUM(C50:C53)</f>
        <v>333.09999999999997</v>
      </c>
      <c r="D54" s="410">
        <f>SUM(D50:D53)</f>
        <v>54.27</v>
      </c>
      <c r="E54" s="410">
        <f>SUM(E50:E53)</f>
        <v>387.37</v>
      </c>
    </row>
    <row r="55" spans="1:6" ht="15" customHeight="1" x14ac:dyDescent="0.25"/>
    <row r="56" spans="1:6" ht="15" customHeight="1" x14ac:dyDescent="0.25">
      <c r="A56" s="486" t="s">
        <v>2573</v>
      </c>
      <c r="B56" s="487"/>
      <c r="C56" s="412"/>
      <c r="D56" s="412"/>
      <c r="E56" s="412"/>
    </row>
    <row r="57" spans="1:6" ht="15" customHeight="1" x14ac:dyDescent="0.25">
      <c r="A57" s="487" t="s">
        <v>206</v>
      </c>
      <c r="B57" s="487" t="s">
        <v>4</v>
      </c>
      <c r="C57" s="412">
        <v>561</v>
      </c>
      <c r="D57" s="412"/>
      <c r="E57" s="412">
        <v>561</v>
      </c>
      <c r="F57" s="115" t="s">
        <v>5</v>
      </c>
    </row>
    <row r="58" spans="1:6" ht="15" customHeight="1" x14ac:dyDescent="0.25">
      <c r="A58" s="487" t="s">
        <v>44</v>
      </c>
      <c r="B58" s="487" t="s">
        <v>2684</v>
      </c>
      <c r="C58" s="412">
        <v>20.54</v>
      </c>
      <c r="D58" s="412">
        <v>4.1100000000000003</v>
      </c>
      <c r="E58" s="412">
        <v>24.65</v>
      </c>
      <c r="F58" s="115" t="s">
        <v>5</v>
      </c>
    </row>
    <row r="59" spans="1:6" ht="15" customHeight="1" x14ac:dyDescent="0.25">
      <c r="A59" s="487" t="s">
        <v>44</v>
      </c>
      <c r="B59" s="487" t="s">
        <v>2685</v>
      </c>
      <c r="C59" s="412">
        <v>45.89</v>
      </c>
      <c r="D59" s="412">
        <v>9.18</v>
      </c>
      <c r="E59" s="412">
        <v>55.07</v>
      </c>
      <c r="F59" s="115" t="s">
        <v>5</v>
      </c>
    </row>
    <row r="60" spans="1:6" ht="15" customHeight="1" x14ac:dyDescent="0.25">
      <c r="A60" s="487" t="s">
        <v>686</v>
      </c>
      <c r="B60" s="487" t="s">
        <v>2710</v>
      </c>
      <c r="C60" s="412">
        <v>410</v>
      </c>
      <c r="D60" s="412">
        <v>82</v>
      </c>
      <c r="E60" s="412">
        <v>492</v>
      </c>
      <c r="F60" s="136">
        <v>109410</v>
      </c>
    </row>
    <row r="61" spans="1:6" ht="15" customHeight="1" x14ac:dyDescent="0.25">
      <c r="C61" s="410">
        <f>SUM(C57:C60)</f>
        <v>1037.4299999999998</v>
      </c>
      <c r="D61" s="410">
        <f>SUM(D57:D60)</f>
        <v>95.289999999999992</v>
      </c>
      <c r="E61" s="410">
        <f>SUM(E57:E60)</f>
        <v>1132.72</v>
      </c>
    </row>
    <row r="62" spans="1:6" ht="15" customHeight="1" x14ac:dyDescent="0.25">
      <c r="C62" s="489"/>
      <c r="D62" s="489"/>
      <c r="E62" s="489"/>
    </row>
    <row r="63" spans="1:6" ht="15" customHeight="1" x14ac:dyDescent="0.25">
      <c r="A63" s="486" t="s">
        <v>2575</v>
      </c>
      <c r="C63" s="412"/>
      <c r="D63" s="412"/>
      <c r="E63" s="412"/>
    </row>
    <row r="64" spans="1:6" ht="15" customHeight="1" x14ac:dyDescent="0.25">
      <c r="A64" s="487" t="s">
        <v>3</v>
      </c>
      <c r="B64" s="112" t="s">
        <v>4</v>
      </c>
      <c r="C64" s="412">
        <v>304</v>
      </c>
      <c r="D64" s="412"/>
      <c r="E64" s="412">
        <v>304</v>
      </c>
      <c r="F64" s="115" t="s">
        <v>5</v>
      </c>
    </row>
    <row r="65" spans="1:6" ht="15" customHeight="1" x14ac:dyDescent="0.25">
      <c r="A65" s="487" t="s">
        <v>3</v>
      </c>
      <c r="B65" s="112" t="s">
        <v>4</v>
      </c>
      <c r="C65" s="412">
        <v>125</v>
      </c>
      <c r="D65" s="412"/>
      <c r="E65" s="412">
        <v>125</v>
      </c>
      <c r="F65" s="115" t="s">
        <v>5</v>
      </c>
    </row>
    <row r="66" spans="1:6" ht="15" customHeight="1" x14ac:dyDescent="0.25">
      <c r="A66" s="487" t="s">
        <v>3</v>
      </c>
      <c r="B66" s="112" t="s">
        <v>4</v>
      </c>
      <c r="C66" s="412">
        <v>200</v>
      </c>
      <c r="D66" s="412"/>
      <c r="E66" s="412">
        <v>200</v>
      </c>
      <c r="F66" s="115" t="s">
        <v>5</v>
      </c>
    </row>
    <row r="67" spans="1:6" ht="15" customHeight="1" x14ac:dyDescent="0.25">
      <c r="A67" s="487" t="s">
        <v>8</v>
      </c>
      <c r="B67" s="112" t="s">
        <v>2711</v>
      </c>
      <c r="C67" s="412">
        <v>30.49</v>
      </c>
      <c r="D67" s="412">
        <v>6.1</v>
      </c>
      <c r="E67" s="412">
        <v>36.590000000000003</v>
      </c>
      <c r="F67" s="115" t="s">
        <v>5</v>
      </c>
    </row>
    <row r="68" spans="1:6" ht="15" customHeight="1" x14ac:dyDescent="0.25">
      <c r="A68" s="112" t="s">
        <v>1845</v>
      </c>
      <c r="B68" s="253" t="s">
        <v>2684</v>
      </c>
      <c r="C68" s="412">
        <v>408.86</v>
      </c>
      <c r="D68" s="412">
        <v>81.77</v>
      </c>
      <c r="E68" s="412">
        <v>490.63</v>
      </c>
      <c r="F68" s="115" t="s">
        <v>5</v>
      </c>
    </row>
    <row r="69" spans="1:6" ht="15" customHeight="1" x14ac:dyDescent="0.25">
      <c r="A69" s="487" t="s">
        <v>1997</v>
      </c>
      <c r="B69" s="112" t="s">
        <v>2262</v>
      </c>
      <c r="C69" s="412">
        <v>9557</v>
      </c>
      <c r="D69" s="412"/>
      <c r="E69" s="412">
        <v>9557</v>
      </c>
      <c r="F69" s="115" t="s">
        <v>5</v>
      </c>
    </row>
    <row r="70" spans="1:6" ht="15" customHeight="1" x14ac:dyDescent="0.25">
      <c r="A70" s="487" t="s">
        <v>133</v>
      </c>
      <c r="B70" s="112" t="s">
        <v>2712</v>
      </c>
      <c r="C70" s="412">
        <v>1055</v>
      </c>
      <c r="D70" s="412">
        <v>211</v>
      </c>
      <c r="E70" s="412">
        <v>1266</v>
      </c>
      <c r="F70" s="136">
        <v>109412</v>
      </c>
    </row>
    <row r="71" spans="1:6" ht="15" customHeight="1" x14ac:dyDescent="0.25">
      <c r="A71" s="487" t="s">
        <v>2713</v>
      </c>
      <c r="B71" s="112" t="s">
        <v>2714</v>
      </c>
      <c r="C71" s="412">
        <v>116.65</v>
      </c>
      <c r="D71" s="412">
        <v>23.33</v>
      </c>
      <c r="E71" s="412">
        <v>139.97999999999999</v>
      </c>
      <c r="F71" s="115" t="s">
        <v>1963</v>
      </c>
    </row>
    <row r="72" spans="1:6" ht="15" customHeight="1" x14ac:dyDescent="0.25">
      <c r="A72" s="129"/>
      <c r="B72" s="127"/>
      <c r="C72" s="410">
        <f>SUM(C64:C71)</f>
        <v>11797</v>
      </c>
      <c r="D72" s="410">
        <f>SUM(D64:D71)</f>
        <v>322.2</v>
      </c>
      <c r="E72" s="410">
        <f>SUM(E64:E71)</f>
        <v>12119.199999999999</v>
      </c>
    </row>
    <row r="73" spans="1:6" ht="15" customHeight="1" x14ac:dyDescent="0.25">
      <c r="A73" s="129"/>
      <c r="B73" s="127"/>
      <c r="C73" s="489"/>
      <c r="D73" s="489"/>
      <c r="E73" s="489"/>
    </row>
    <row r="74" spans="1:6" ht="15" customHeight="1" x14ac:dyDescent="0.3">
      <c r="A74" s="134" t="s">
        <v>2578</v>
      </c>
      <c r="B74" s="127"/>
      <c r="C74" s="489"/>
      <c r="D74" s="489"/>
      <c r="E74" s="489"/>
    </row>
    <row r="75" spans="1:6" ht="15" customHeight="1" x14ac:dyDescent="0.25">
      <c r="A75" s="129" t="s">
        <v>891</v>
      </c>
      <c r="B75" s="127" t="s">
        <v>2315</v>
      </c>
      <c r="C75" s="489">
        <v>313.33</v>
      </c>
      <c r="D75" s="489">
        <v>62.67</v>
      </c>
      <c r="E75" s="489">
        <v>376</v>
      </c>
      <c r="F75" s="136">
        <v>109413</v>
      </c>
    </row>
    <row r="76" spans="1:6" ht="15" customHeight="1" x14ac:dyDescent="0.25">
      <c r="A76" s="129" t="s">
        <v>891</v>
      </c>
      <c r="B76" s="127" t="s">
        <v>2715</v>
      </c>
      <c r="C76" s="489">
        <v>610</v>
      </c>
      <c r="D76" s="489">
        <v>122</v>
      </c>
      <c r="E76" s="489">
        <v>732</v>
      </c>
      <c r="F76" s="136">
        <v>109413</v>
      </c>
    </row>
    <row r="77" spans="1:6" ht="15" customHeight="1" x14ac:dyDescent="0.25">
      <c r="A77" s="129"/>
      <c r="B77" s="127"/>
      <c r="C77" s="410">
        <f>SUM(C75:C76)</f>
        <v>923.32999999999993</v>
      </c>
      <c r="D77" s="410">
        <f>SUM(D75:D76)</f>
        <v>184.67000000000002</v>
      </c>
      <c r="E77" s="410">
        <f>SUM(E75:E76)</f>
        <v>1108</v>
      </c>
    </row>
    <row r="78" spans="1:6" ht="15" customHeight="1" x14ac:dyDescent="0.25">
      <c r="A78" s="129"/>
      <c r="B78" s="127"/>
      <c r="C78" s="489"/>
      <c r="D78" s="489"/>
      <c r="E78" s="489"/>
    </row>
    <row r="79" spans="1:6" ht="15" customHeight="1" x14ac:dyDescent="0.35">
      <c r="A79" s="488" t="s">
        <v>72</v>
      </c>
      <c r="B79" s="284"/>
      <c r="C79" s="395"/>
      <c r="D79" s="395"/>
      <c r="E79" s="395"/>
      <c r="F79" s="266"/>
    </row>
    <row r="80" spans="1:6" ht="15" customHeight="1" x14ac:dyDescent="0.25">
      <c r="A80" s="112" t="s">
        <v>2716</v>
      </c>
      <c r="B80" s="487" t="s">
        <v>2717</v>
      </c>
      <c r="C80" s="412">
        <v>2734.71</v>
      </c>
      <c r="D80" s="412"/>
      <c r="E80" s="412">
        <v>2734.71</v>
      </c>
      <c r="F80" s="115">
        <v>109414</v>
      </c>
    </row>
    <row r="81" spans="1:8" ht="15" customHeight="1" x14ac:dyDescent="0.35">
      <c r="A81" s="488"/>
      <c r="B81" s="284"/>
      <c r="C81" s="410">
        <f>SUM(C80:C80)</f>
        <v>2734.71</v>
      </c>
      <c r="D81" s="410">
        <f>SUM(D80:D80)</f>
        <v>0</v>
      </c>
      <c r="E81" s="410">
        <f>SUM(E80:E80)</f>
        <v>2734.71</v>
      </c>
      <c r="F81" s="266"/>
    </row>
    <row r="82" spans="1:8" ht="15" customHeight="1" x14ac:dyDescent="0.35">
      <c r="A82" s="488"/>
      <c r="B82" s="284"/>
      <c r="C82" s="489"/>
      <c r="D82" s="489"/>
      <c r="E82" s="489"/>
      <c r="F82" s="266"/>
    </row>
    <row r="83" spans="1:8" ht="15" customHeight="1" x14ac:dyDescent="0.35">
      <c r="A83" s="488" t="s">
        <v>1907</v>
      </c>
      <c r="B83" s="284"/>
      <c r="C83" s="395"/>
      <c r="D83" s="395"/>
      <c r="E83" s="395"/>
      <c r="F83" s="266"/>
    </row>
    <row r="84" spans="1:8" ht="15" customHeight="1" x14ac:dyDescent="0.35">
      <c r="B84" s="487"/>
      <c r="C84" s="412"/>
      <c r="D84" s="412"/>
      <c r="E84" s="412"/>
      <c r="F84" s="266"/>
    </row>
    <row r="85" spans="1:8" ht="15" customHeight="1" x14ac:dyDescent="0.35">
      <c r="A85" s="488"/>
      <c r="B85" s="284"/>
      <c r="C85" s="410">
        <f>SUM(C84:C84)</f>
        <v>0</v>
      </c>
      <c r="D85" s="410">
        <f>SUM(D84:D84)</f>
        <v>0</v>
      </c>
      <c r="E85" s="410">
        <f>SUM(E84:E84)</f>
        <v>0</v>
      </c>
    </row>
    <row r="86" spans="1:8" ht="15" customHeight="1" x14ac:dyDescent="0.35">
      <c r="A86" s="488"/>
      <c r="B86" s="284"/>
      <c r="C86" s="489"/>
      <c r="D86" s="489"/>
      <c r="E86" s="489"/>
    </row>
    <row r="87" spans="1:8" ht="15" customHeight="1" x14ac:dyDescent="0.25">
      <c r="A87" s="486" t="s">
        <v>2680</v>
      </c>
      <c r="C87" s="130"/>
      <c r="D87" s="130"/>
      <c r="E87" s="130"/>
    </row>
    <row r="88" spans="1:8" ht="15" customHeight="1" x14ac:dyDescent="0.25">
      <c r="A88" s="487"/>
      <c r="C88" s="130"/>
      <c r="D88" s="130"/>
      <c r="E88" s="130"/>
    </row>
    <row r="89" spans="1:8" ht="15" customHeight="1" x14ac:dyDescent="0.25">
      <c r="C89" s="122"/>
      <c r="D89" s="122"/>
      <c r="E89" s="122"/>
    </row>
    <row r="90" spans="1:8" ht="15" customHeight="1" x14ac:dyDescent="0.25">
      <c r="A90" s="487"/>
      <c r="C90" s="410">
        <f>SUM(C88:C89)</f>
        <v>0</v>
      </c>
      <c r="D90" s="410">
        <f>SUM(D88:D89)</f>
        <v>0</v>
      </c>
      <c r="E90" s="410">
        <f>SUM(E88:E89)</f>
        <v>0</v>
      </c>
    </row>
    <row r="91" spans="1:8" ht="15" customHeight="1" x14ac:dyDescent="0.3">
      <c r="A91" s="486"/>
      <c r="B91" s="128"/>
      <c r="C91" s="489"/>
      <c r="D91" s="489"/>
      <c r="E91" s="489"/>
    </row>
    <row r="92" spans="1:8" ht="15" customHeight="1" x14ac:dyDescent="0.25">
      <c r="A92" s="135" t="s">
        <v>2586</v>
      </c>
      <c r="B92" s="135"/>
      <c r="C92" s="412"/>
      <c r="D92" s="412"/>
      <c r="E92" s="412"/>
    </row>
    <row r="93" spans="1:8" ht="15" customHeight="1" x14ac:dyDescent="0.25">
      <c r="A93" s="487" t="s">
        <v>8</v>
      </c>
      <c r="B93" s="253" t="s">
        <v>2711</v>
      </c>
      <c r="C93" s="412">
        <v>25.97</v>
      </c>
      <c r="D93" s="412">
        <v>5.19</v>
      </c>
      <c r="E93" s="412">
        <v>31.16</v>
      </c>
      <c r="F93" s="126" t="s">
        <v>5</v>
      </c>
    </row>
    <row r="94" spans="1:8" ht="15" customHeight="1" x14ac:dyDescent="0.25">
      <c r="C94" s="410">
        <f>SUM(C93:C93)</f>
        <v>25.97</v>
      </c>
      <c r="D94" s="410">
        <f>SUM(D93:D93)</f>
        <v>5.19</v>
      </c>
      <c r="E94" s="410">
        <f>SUM(E93:E93)</f>
        <v>31.16</v>
      </c>
      <c r="H94" s="249"/>
    </row>
    <row r="95" spans="1:8" ht="15" customHeight="1" x14ac:dyDescent="0.25">
      <c r="C95" s="489"/>
      <c r="D95" s="489"/>
      <c r="E95" s="489"/>
      <c r="H95" s="249"/>
    </row>
    <row r="96" spans="1:8" ht="15" customHeight="1" x14ac:dyDescent="0.25">
      <c r="A96" s="486" t="s">
        <v>2682</v>
      </c>
      <c r="C96" s="112"/>
      <c r="D96" s="112"/>
      <c r="E96" s="112"/>
      <c r="F96" s="112"/>
    </row>
    <row r="97" spans="1:6" ht="15" customHeight="1" x14ac:dyDescent="0.25">
      <c r="A97" s="137" t="s">
        <v>90</v>
      </c>
      <c r="B97" s="138" t="s">
        <v>584</v>
      </c>
      <c r="C97" s="122">
        <v>9164.2199999999993</v>
      </c>
      <c r="D97" s="450"/>
      <c r="E97" s="122">
        <v>9164.2199999999993</v>
      </c>
      <c r="F97" s="124" t="s">
        <v>92</v>
      </c>
    </row>
    <row r="98" spans="1:6" ht="15" customHeight="1" x14ac:dyDescent="0.25">
      <c r="A98" s="137" t="s">
        <v>93</v>
      </c>
      <c r="B98" s="138" t="s">
        <v>585</v>
      </c>
      <c r="C98" s="122">
        <v>2250.16</v>
      </c>
      <c r="D98" s="450"/>
      <c r="E98" s="122">
        <v>2250.16</v>
      </c>
      <c r="F98" s="492">
        <v>203723</v>
      </c>
    </row>
    <row r="99" spans="1:6" ht="15" customHeight="1" x14ac:dyDescent="0.25">
      <c r="A99" s="137" t="s">
        <v>95</v>
      </c>
      <c r="B99" s="138" t="s">
        <v>2268</v>
      </c>
      <c r="C99" s="122">
        <v>2539.0100000000002</v>
      </c>
      <c r="D99" s="450"/>
      <c r="E99" s="122">
        <v>2539.0100000000002</v>
      </c>
      <c r="F99" s="492">
        <v>203724</v>
      </c>
    </row>
    <row r="100" spans="1:6" ht="15" customHeight="1" x14ac:dyDescent="0.25">
      <c r="C100" s="410">
        <f>SUM(C97:C99)</f>
        <v>13953.39</v>
      </c>
      <c r="D100" s="410">
        <f>SUM(D97:D99)</f>
        <v>0</v>
      </c>
      <c r="E100" s="410">
        <f>SUM(E97:E99)</f>
        <v>13953.39</v>
      </c>
      <c r="F100" s="112"/>
    </row>
    <row r="101" spans="1:6" ht="15" customHeight="1" x14ac:dyDescent="0.25">
      <c r="C101" s="112"/>
      <c r="D101" s="112"/>
      <c r="E101" s="112"/>
      <c r="F101" s="112"/>
    </row>
    <row r="102" spans="1:6" ht="15" customHeight="1" x14ac:dyDescent="0.25">
      <c r="B102" s="141" t="s">
        <v>75</v>
      </c>
      <c r="C102" s="410">
        <f>SUM(+C94+C10+C61+C38+C22+C47+C72+C54+C77+C81+C85+C90+C100)</f>
        <v>39006.119999999995</v>
      </c>
      <c r="D102" s="410">
        <f>SUM(+D94+D10+D61+D38+D22+D47+D72+D54+D77+D81+D85+D90+D100)</f>
        <v>1136.9100000000001</v>
      </c>
      <c r="E102" s="410">
        <f>SUM(+E94+E10+E61+E38+E22+E47+E72+E54+E77+E81+E85+E90+E100)</f>
        <v>40143.03</v>
      </c>
    </row>
    <row r="103" spans="1:6" ht="15" customHeight="1" x14ac:dyDescent="0.25">
      <c r="B103" s="145"/>
      <c r="C103" s="489"/>
      <c r="D103" s="489"/>
      <c r="E103" s="489"/>
    </row>
    <row r="104" spans="1:6" ht="15" customHeight="1" x14ac:dyDescent="0.25">
      <c r="A104" s="112" t="s">
        <v>2718</v>
      </c>
      <c r="B104" s="127" t="s">
        <v>2719</v>
      </c>
      <c r="C104" s="489"/>
      <c r="D104" s="489"/>
      <c r="E104" s="489">
        <v>341.74</v>
      </c>
    </row>
    <row r="105" spans="1:6" ht="15" customHeight="1" x14ac:dyDescent="0.25">
      <c r="A105" s="438"/>
      <c r="B105" s="436"/>
      <c r="C105" s="120"/>
    </row>
    <row r="106" spans="1:6" ht="15" customHeight="1" x14ac:dyDescent="0.25">
      <c r="A106" s="143"/>
    </row>
    <row r="107" spans="1:6" ht="15" customHeight="1" x14ac:dyDescent="0.25"/>
    <row r="108" spans="1:6" ht="15" customHeight="1" x14ac:dyDescent="0.25"/>
    <row r="109" spans="1:6" ht="15" customHeight="1" x14ac:dyDescent="0.25"/>
    <row r="110" spans="1:6" ht="15" customHeight="1" x14ac:dyDescent="0.25"/>
    <row r="111" spans="1:6" ht="15" customHeight="1" x14ac:dyDescent="0.25"/>
    <row r="112" spans="1:6" ht="15" customHeight="1" x14ac:dyDescent="0.25"/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>
      <c r="G119" s="137"/>
    </row>
    <row r="120" spans="1:8" ht="15" customHeight="1" x14ac:dyDescent="0.25">
      <c r="H120" s="137"/>
    </row>
    <row r="121" spans="1:8" ht="15" customHeight="1" x14ac:dyDescent="0.25">
      <c r="H121" s="137"/>
    </row>
    <row r="122" spans="1:8" s="137" customFormat="1" ht="15" customHeight="1" x14ac:dyDescent="0.25">
      <c r="A122" s="112"/>
      <c r="B122" s="112"/>
      <c r="C122" s="409"/>
      <c r="D122" s="409"/>
      <c r="E122" s="409"/>
      <c r="F122" s="115"/>
      <c r="G122" s="112"/>
      <c r="H122" s="112"/>
    </row>
    <row r="123" spans="1:8" s="137" customFormat="1" x14ac:dyDescent="0.25">
      <c r="A123" s="112"/>
      <c r="B123" s="112"/>
      <c r="C123" s="409"/>
      <c r="D123" s="409"/>
      <c r="E123" s="409"/>
      <c r="F123" s="115"/>
      <c r="G123" s="112"/>
      <c r="H123" s="112"/>
    </row>
    <row r="124" spans="1:8" s="137" customFormat="1" x14ac:dyDescent="0.25">
      <c r="A124" s="112"/>
      <c r="B124" s="112"/>
      <c r="C124" s="409"/>
      <c r="D124" s="409"/>
      <c r="E124" s="409"/>
      <c r="F124" s="115"/>
      <c r="G124" s="112"/>
      <c r="H124" s="112"/>
    </row>
  </sheetData>
  <mergeCells count="1">
    <mergeCell ref="A1:F1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workbookViewId="0">
      <selection activeCell="C117" sqref="C117"/>
    </sheetView>
  </sheetViews>
  <sheetFormatPr defaultColWidth="8.8984375" defaultRowHeight="13.85" x14ac:dyDescent="0.25"/>
  <cols>
    <col min="1" max="1" width="33.3984375" style="112" customWidth="1"/>
    <col min="2" max="2" width="40.09765625" style="112" customWidth="1"/>
    <col min="3" max="3" width="13.296875" style="409" customWidth="1"/>
    <col min="4" max="4" width="10.09765625" style="409" customWidth="1"/>
    <col min="5" max="5" width="12" style="409" customWidth="1"/>
    <col min="6" max="6" width="8.09765625" style="115" customWidth="1"/>
    <col min="7" max="7" width="3.09765625" style="112" customWidth="1"/>
    <col min="8" max="255" width="8.8984375" style="112"/>
    <col min="256" max="256" width="4.3984375" style="112" customWidth="1"/>
    <col min="257" max="257" width="33.3984375" style="112" customWidth="1"/>
    <col min="258" max="258" width="40.09765625" style="112" customWidth="1"/>
    <col min="259" max="259" width="13.296875" style="112" customWidth="1"/>
    <col min="260" max="260" width="10.09765625" style="112" customWidth="1"/>
    <col min="261" max="261" width="12" style="112" customWidth="1"/>
    <col min="262" max="262" width="8.09765625" style="112" customWidth="1"/>
    <col min="263" max="263" width="3.09765625" style="112" customWidth="1"/>
    <col min="264" max="511" width="8.8984375" style="112"/>
    <col min="512" max="512" width="4.3984375" style="112" customWidth="1"/>
    <col min="513" max="513" width="33.3984375" style="112" customWidth="1"/>
    <col min="514" max="514" width="40.09765625" style="112" customWidth="1"/>
    <col min="515" max="515" width="13.296875" style="112" customWidth="1"/>
    <col min="516" max="516" width="10.09765625" style="112" customWidth="1"/>
    <col min="517" max="517" width="12" style="112" customWidth="1"/>
    <col min="518" max="518" width="8.09765625" style="112" customWidth="1"/>
    <col min="519" max="519" width="3.09765625" style="112" customWidth="1"/>
    <col min="520" max="767" width="8.8984375" style="112"/>
    <col min="768" max="768" width="4.3984375" style="112" customWidth="1"/>
    <col min="769" max="769" width="33.3984375" style="112" customWidth="1"/>
    <col min="770" max="770" width="40.09765625" style="112" customWidth="1"/>
    <col min="771" max="771" width="13.296875" style="112" customWidth="1"/>
    <col min="772" max="772" width="10.09765625" style="112" customWidth="1"/>
    <col min="773" max="773" width="12" style="112" customWidth="1"/>
    <col min="774" max="774" width="8.09765625" style="112" customWidth="1"/>
    <col min="775" max="775" width="3.09765625" style="112" customWidth="1"/>
    <col min="776" max="1023" width="8.8984375" style="112"/>
    <col min="1024" max="1024" width="4.3984375" style="112" customWidth="1"/>
    <col min="1025" max="1025" width="33.3984375" style="112" customWidth="1"/>
    <col min="1026" max="1026" width="40.09765625" style="112" customWidth="1"/>
    <col min="1027" max="1027" width="13.296875" style="112" customWidth="1"/>
    <col min="1028" max="1028" width="10.09765625" style="112" customWidth="1"/>
    <col min="1029" max="1029" width="12" style="112" customWidth="1"/>
    <col min="1030" max="1030" width="8.09765625" style="112" customWidth="1"/>
    <col min="1031" max="1031" width="3.09765625" style="112" customWidth="1"/>
    <col min="1032" max="1279" width="8.8984375" style="112"/>
    <col min="1280" max="1280" width="4.3984375" style="112" customWidth="1"/>
    <col min="1281" max="1281" width="33.3984375" style="112" customWidth="1"/>
    <col min="1282" max="1282" width="40.09765625" style="112" customWidth="1"/>
    <col min="1283" max="1283" width="13.296875" style="112" customWidth="1"/>
    <col min="1284" max="1284" width="10.09765625" style="112" customWidth="1"/>
    <col min="1285" max="1285" width="12" style="112" customWidth="1"/>
    <col min="1286" max="1286" width="8.09765625" style="112" customWidth="1"/>
    <col min="1287" max="1287" width="3.09765625" style="112" customWidth="1"/>
    <col min="1288" max="1535" width="8.8984375" style="112"/>
    <col min="1536" max="1536" width="4.3984375" style="112" customWidth="1"/>
    <col min="1537" max="1537" width="33.3984375" style="112" customWidth="1"/>
    <col min="1538" max="1538" width="40.09765625" style="112" customWidth="1"/>
    <col min="1539" max="1539" width="13.296875" style="112" customWidth="1"/>
    <col min="1540" max="1540" width="10.09765625" style="112" customWidth="1"/>
    <col min="1541" max="1541" width="12" style="112" customWidth="1"/>
    <col min="1542" max="1542" width="8.09765625" style="112" customWidth="1"/>
    <col min="1543" max="1543" width="3.09765625" style="112" customWidth="1"/>
    <col min="1544" max="1791" width="8.8984375" style="112"/>
    <col min="1792" max="1792" width="4.3984375" style="112" customWidth="1"/>
    <col min="1793" max="1793" width="33.3984375" style="112" customWidth="1"/>
    <col min="1794" max="1794" width="40.09765625" style="112" customWidth="1"/>
    <col min="1795" max="1795" width="13.296875" style="112" customWidth="1"/>
    <col min="1796" max="1796" width="10.09765625" style="112" customWidth="1"/>
    <col min="1797" max="1797" width="12" style="112" customWidth="1"/>
    <col min="1798" max="1798" width="8.09765625" style="112" customWidth="1"/>
    <col min="1799" max="1799" width="3.09765625" style="112" customWidth="1"/>
    <col min="1800" max="2047" width="8.8984375" style="112"/>
    <col min="2048" max="2048" width="4.3984375" style="112" customWidth="1"/>
    <col min="2049" max="2049" width="33.3984375" style="112" customWidth="1"/>
    <col min="2050" max="2050" width="40.09765625" style="112" customWidth="1"/>
    <col min="2051" max="2051" width="13.296875" style="112" customWidth="1"/>
    <col min="2052" max="2052" width="10.09765625" style="112" customWidth="1"/>
    <col min="2053" max="2053" width="12" style="112" customWidth="1"/>
    <col min="2054" max="2054" width="8.09765625" style="112" customWidth="1"/>
    <col min="2055" max="2055" width="3.09765625" style="112" customWidth="1"/>
    <col min="2056" max="2303" width="8.8984375" style="112"/>
    <col min="2304" max="2304" width="4.3984375" style="112" customWidth="1"/>
    <col min="2305" max="2305" width="33.3984375" style="112" customWidth="1"/>
    <col min="2306" max="2306" width="40.09765625" style="112" customWidth="1"/>
    <col min="2307" max="2307" width="13.296875" style="112" customWidth="1"/>
    <col min="2308" max="2308" width="10.09765625" style="112" customWidth="1"/>
    <col min="2309" max="2309" width="12" style="112" customWidth="1"/>
    <col min="2310" max="2310" width="8.09765625" style="112" customWidth="1"/>
    <col min="2311" max="2311" width="3.09765625" style="112" customWidth="1"/>
    <col min="2312" max="2559" width="8.8984375" style="112"/>
    <col min="2560" max="2560" width="4.3984375" style="112" customWidth="1"/>
    <col min="2561" max="2561" width="33.3984375" style="112" customWidth="1"/>
    <col min="2562" max="2562" width="40.09765625" style="112" customWidth="1"/>
    <col min="2563" max="2563" width="13.296875" style="112" customWidth="1"/>
    <col min="2564" max="2564" width="10.09765625" style="112" customWidth="1"/>
    <col min="2565" max="2565" width="12" style="112" customWidth="1"/>
    <col min="2566" max="2566" width="8.09765625" style="112" customWidth="1"/>
    <col min="2567" max="2567" width="3.09765625" style="112" customWidth="1"/>
    <col min="2568" max="2815" width="8.8984375" style="112"/>
    <col min="2816" max="2816" width="4.3984375" style="112" customWidth="1"/>
    <col min="2817" max="2817" width="33.3984375" style="112" customWidth="1"/>
    <col min="2818" max="2818" width="40.09765625" style="112" customWidth="1"/>
    <col min="2819" max="2819" width="13.296875" style="112" customWidth="1"/>
    <col min="2820" max="2820" width="10.09765625" style="112" customWidth="1"/>
    <col min="2821" max="2821" width="12" style="112" customWidth="1"/>
    <col min="2822" max="2822" width="8.09765625" style="112" customWidth="1"/>
    <col min="2823" max="2823" width="3.09765625" style="112" customWidth="1"/>
    <col min="2824" max="3071" width="8.8984375" style="112"/>
    <col min="3072" max="3072" width="4.3984375" style="112" customWidth="1"/>
    <col min="3073" max="3073" width="33.3984375" style="112" customWidth="1"/>
    <col min="3074" max="3074" width="40.09765625" style="112" customWidth="1"/>
    <col min="3075" max="3075" width="13.296875" style="112" customWidth="1"/>
    <col min="3076" max="3076" width="10.09765625" style="112" customWidth="1"/>
    <col min="3077" max="3077" width="12" style="112" customWidth="1"/>
    <col min="3078" max="3078" width="8.09765625" style="112" customWidth="1"/>
    <col min="3079" max="3079" width="3.09765625" style="112" customWidth="1"/>
    <col min="3080" max="3327" width="8.8984375" style="112"/>
    <col min="3328" max="3328" width="4.3984375" style="112" customWidth="1"/>
    <col min="3329" max="3329" width="33.3984375" style="112" customWidth="1"/>
    <col min="3330" max="3330" width="40.09765625" style="112" customWidth="1"/>
    <col min="3331" max="3331" width="13.296875" style="112" customWidth="1"/>
    <col min="3332" max="3332" width="10.09765625" style="112" customWidth="1"/>
    <col min="3333" max="3333" width="12" style="112" customWidth="1"/>
    <col min="3334" max="3334" width="8.09765625" style="112" customWidth="1"/>
    <col min="3335" max="3335" width="3.09765625" style="112" customWidth="1"/>
    <col min="3336" max="3583" width="8.8984375" style="112"/>
    <col min="3584" max="3584" width="4.3984375" style="112" customWidth="1"/>
    <col min="3585" max="3585" width="33.3984375" style="112" customWidth="1"/>
    <col min="3586" max="3586" width="40.09765625" style="112" customWidth="1"/>
    <col min="3587" max="3587" width="13.296875" style="112" customWidth="1"/>
    <col min="3588" max="3588" width="10.09765625" style="112" customWidth="1"/>
    <col min="3589" max="3589" width="12" style="112" customWidth="1"/>
    <col min="3590" max="3590" width="8.09765625" style="112" customWidth="1"/>
    <col min="3591" max="3591" width="3.09765625" style="112" customWidth="1"/>
    <col min="3592" max="3839" width="8.8984375" style="112"/>
    <col min="3840" max="3840" width="4.3984375" style="112" customWidth="1"/>
    <col min="3841" max="3841" width="33.3984375" style="112" customWidth="1"/>
    <col min="3842" max="3842" width="40.09765625" style="112" customWidth="1"/>
    <col min="3843" max="3843" width="13.296875" style="112" customWidth="1"/>
    <col min="3844" max="3844" width="10.09765625" style="112" customWidth="1"/>
    <col min="3845" max="3845" width="12" style="112" customWidth="1"/>
    <col min="3846" max="3846" width="8.09765625" style="112" customWidth="1"/>
    <col min="3847" max="3847" width="3.09765625" style="112" customWidth="1"/>
    <col min="3848" max="4095" width="8.8984375" style="112"/>
    <col min="4096" max="4096" width="4.3984375" style="112" customWidth="1"/>
    <col min="4097" max="4097" width="33.3984375" style="112" customWidth="1"/>
    <col min="4098" max="4098" width="40.09765625" style="112" customWidth="1"/>
    <col min="4099" max="4099" width="13.296875" style="112" customWidth="1"/>
    <col min="4100" max="4100" width="10.09765625" style="112" customWidth="1"/>
    <col min="4101" max="4101" width="12" style="112" customWidth="1"/>
    <col min="4102" max="4102" width="8.09765625" style="112" customWidth="1"/>
    <col min="4103" max="4103" width="3.09765625" style="112" customWidth="1"/>
    <col min="4104" max="4351" width="8.8984375" style="112"/>
    <col min="4352" max="4352" width="4.3984375" style="112" customWidth="1"/>
    <col min="4353" max="4353" width="33.3984375" style="112" customWidth="1"/>
    <col min="4354" max="4354" width="40.09765625" style="112" customWidth="1"/>
    <col min="4355" max="4355" width="13.296875" style="112" customWidth="1"/>
    <col min="4356" max="4356" width="10.09765625" style="112" customWidth="1"/>
    <col min="4357" max="4357" width="12" style="112" customWidth="1"/>
    <col min="4358" max="4358" width="8.09765625" style="112" customWidth="1"/>
    <col min="4359" max="4359" width="3.09765625" style="112" customWidth="1"/>
    <col min="4360" max="4607" width="8.8984375" style="112"/>
    <col min="4608" max="4608" width="4.3984375" style="112" customWidth="1"/>
    <col min="4609" max="4609" width="33.3984375" style="112" customWidth="1"/>
    <col min="4610" max="4610" width="40.09765625" style="112" customWidth="1"/>
    <col min="4611" max="4611" width="13.296875" style="112" customWidth="1"/>
    <col min="4612" max="4612" width="10.09765625" style="112" customWidth="1"/>
    <col min="4613" max="4613" width="12" style="112" customWidth="1"/>
    <col min="4614" max="4614" width="8.09765625" style="112" customWidth="1"/>
    <col min="4615" max="4615" width="3.09765625" style="112" customWidth="1"/>
    <col min="4616" max="4863" width="8.8984375" style="112"/>
    <col min="4864" max="4864" width="4.3984375" style="112" customWidth="1"/>
    <col min="4865" max="4865" width="33.3984375" style="112" customWidth="1"/>
    <col min="4866" max="4866" width="40.09765625" style="112" customWidth="1"/>
    <col min="4867" max="4867" width="13.296875" style="112" customWidth="1"/>
    <col min="4868" max="4868" width="10.09765625" style="112" customWidth="1"/>
    <col min="4869" max="4869" width="12" style="112" customWidth="1"/>
    <col min="4870" max="4870" width="8.09765625" style="112" customWidth="1"/>
    <col min="4871" max="4871" width="3.09765625" style="112" customWidth="1"/>
    <col min="4872" max="5119" width="8.8984375" style="112"/>
    <col min="5120" max="5120" width="4.3984375" style="112" customWidth="1"/>
    <col min="5121" max="5121" width="33.3984375" style="112" customWidth="1"/>
    <col min="5122" max="5122" width="40.09765625" style="112" customWidth="1"/>
    <col min="5123" max="5123" width="13.296875" style="112" customWidth="1"/>
    <col min="5124" max="5124" width="10.09765625" style="112" customWidth="1"/>
    <col min="5125" max="5125" width="12" style="112" customWidth="1"/>
    <col min="5126" max="5126" width="8.09765625" style="112" customWidth="1"/>
    <col min="5127" max="5127" width="3.09765625" style="112" customWidth="1"/>
    <col min="5128" max="5375" width="8.8984375" style="112"/>
    <col min="5376" max="5376" width="4.3984375" style="112" customWidth="1"/>
    <col min="5377" max="5377" width="33.3984375" style="112" customWidth="1"/>
    <col min="5378" max="5378" width="40.09765625" style="112" customWidth="1"/>
    <col min="5379" max="5379" width="13.296875" style="112" customWidth="1"/>
    <col min="5380" max="5380" width="10.09765625" style="112" customWidth="1"/>
    <col min="5381" max="5381" width="12" style="112" customWidth="1"/>
    <col min="5382" max="5382" width="8.09765625" style="112" customWidth="1"/>
    <col min="5383" max="5383" width="3.09765625" style="112" customWidth="1"/>
    <col min="5384" max="5631" width="8.8984375" style="112"/>
    <col min="5632" max="5632" width="4.3984375" style="112" customWidth="1"/>
    <col min="5633" max="5633" width="33.3984375" style="112" customWidth="1"/>
    <col min="5634" max="5634" width="40.09765625" style="112" customWidth="1"/>
    <col min="5635" max="5635" width="13.296875" style="112" customWidth="1"/>
    <col min="5636" max="5636" width="10.09765625" style="112" customWidth="1"/>
    <col min="5637" max="5637" width="12" style="112" customWidth="1"/>
    <col min="5638" max="5638" width="8.09765625" style="112" customWidth="1"/>
    <col min="5639" max="5639" width="3.09765625" style="112" customWidth="1"/>
    <col min="5640" max="5887" width="8.8984375" style="112"/>
    <col min="5888" max="5888" width="4.3984375" style="112" customWidth="1"/>
    <col min="5889" max="5889" width="33.3984375" style="112" customWidth="1"/>
    <col min="5890" max="5890" width="40.09765625" style="112" customWidth="1"/>
    <col min="5891" max="5891" width="13.296875" style="112" customWidth="1"/>
    <col min="5892" max="5892" width="10.09765625" style="112" customWidth="1"/>
    <col min="5893" max="5893" width="12" style="112" customWidth="1"/>
    <col min="5894" max="5894" width="8.09765625" style="112" customWidth="1"/>
    <col min="5895" max="5895" width="3.09765625" style="112" customWidth="1"/>
    <col min="5896" max="6143" width="8.8984375" style="112"/>
    <col min="6144" max="6144" width="4.3984375" style="112" customWidth="1"/>
    <col min="6145" max="6145" width="33.3984375" style="112" customWidth="1"/>
    <col min="6146" max="6146" width="40.09765625" style="112" customWidth="1"/>
    <col min="6147" max="6147" width="13.296875" style="112" customWidth="1"/>
    <col min="6148" max="6148" width="10.09765625" style="112" customWidth="1"/>
    <col min="6149" max="6149" width="12" style="112" customWidth="1"/>
    <col min="6150" max="6150" width="8.09765625" style="112" customWidth="1"/>
    <col min="6151" max="6151" width="3.09765625" style="112" customWidth="1"/>
    <col min="6152" max="6399" width="8.8984375" style="112"/>
    <col min="6400" max="6400" width="4.3984375" style="112" customWidth="1"/>
    <col min="6401" max="6401" width="33.3984375" style="112" customWidth="1"/>
    <col min="6402" max="6402" width="40.09765625" style="112" customWidth="1"/>
    <col min="6403" max="6403" width="13.296875" style="112" customWidth="1"/>
    <col min="6404" max="6404" width="10.09765625" style="112" customWidth="1"/>
    <col min="6405" max="6405" width="12" style="112" customWidth="1"/>
    <col min="6406" max="6406" width="8.09765625" style="112" customWidth="1"/>
    <col min="6407" max="6407" width="3.09765625" style="112" customWidth="1"/>
    <col min="6408" max="6655" width="8.8984375" style="112"/>
    <col min="6656" max="6656" width="4.3984375" style="112" customWidth="1"/>
    <col min="6657" max="6657" width="33.3984375" style="112" customWidth="1"/>
    <col min="6658" max="6658" width="40.09765625" style="112" customWidth="1"/>
    <col min="6659" max="6659" width="13.296875" style="112" customWidth="1"/>
    <col min="6660" max="6660" width="10.09765625" style="112" customWidth="1"/>
    <col min="6661" max="6661" width="12" style="112" customWidth="1"/>
    <col min="6662" max="6662" width="8.09765625" style="112" customWidth="1"/>
    <col min="6663" max="6663" width="3.09765625" style="112" customWidth="1"/>
    <col min="6664" max="6911" width="8.8984375" style="112"/>
    <col min="6912" max="6912" width="4.3984375" style="112" customWidth="1"/>
    <col min="6913" max="6913" width="33.3984375" style="112" customWidth="1"/>
    <col min="6914" max="6914" width="40.09765625" style="112" customWidth="1"/>
    <col min="6915" max="6915" width="13.296875" style="112" customWidth="1"/>
    <col min="6916" max="6916" width="10.09765625" style="112" customWidth="1"/>
    <col min="6917" max="6917" width="12" style="112" customWidth="1"/>
    <col min="6918" max="6918" width="8.09765625" style="112" customWidth="1"/>
    <col min="6919" max="6919" width="3.09765625" style="112" customWidth="1"/>
    <col min="6920" max="7167" width="8.8984375" style="112"/>
    <col min="7168" max="7168" width="4.3984375" style="112" customWidth="1"/>
    <col min="7169" max="7169" width="33.3984375" style="112" customWidth="1"/>
    <col min="7170" max="7170" width="40.09765625" style="112" customWidth="1"/>
    <col min="7171" max="7171" width="13.296875" style="112" customWidth="1"/>
    <col min="7172" max="7172" width="10.09765625" style="112" customWidth="1"/>
    <col min="7173" max="7173" width="12" style="112" customWidth="1"/>
    <col min="7174" max="7174" width="8.09765625" style="112" customWidth="1"/>
    <col min="7175" max="7175" width="3.09765625" style="112" customWidth="1"/>
    <col min="7176" max="7423" width="8.8984375" style="112"/>
    <col min="7424" max="7424" width="4.3984375" style="112" customWidth="1"/>
    <col min="7425" max="7425" width="33.3984375" style="112" customWidth="1"/>
    <col min="7426" max="7426" width="40.09765625" style="112" customWidth="1"/>
    <col min="7427" max="7427" width="13.296875" style="112" customWidth="1"/>
    <col min="7428" max="7428" width="10.09765625" style="112" customWidth="1"/>
    <col min="7429" max="7429" width="12" style="112" customWidth="1"/>
    <col min="7430" max="7430" width="8.09765625" style="112" customWidth="1"/>
    <col min="7431" max="7431" width="3.09765625" style="112" customWidth="1"/>
    <col min="7432" max="7679" width="8.8984375" style="112"/>
    <col min="7680" max="7680" width="4.3984375" style="112" customWidth="1"/>
    <col min="7681" max="7681" width="33.3984375" style="112" customWidth="1"/>
    <col min="7682" max="7682" width="40.09765625" style="112" customWidth="1"/>
    <col min="7683" max="7683" width="13.296875" style="112" customWidth="1"/>
    <col min="7684" max="7684" width="10.09765625" style="112" customWidth="1"/>
    <col min="7685" max="7685" width="12" style="112" customWidth="1"/>
    <col min="7686" max="7686" width="8.09765625" style="112" customWidth="1"/>
    <col min="7687" max="7687" width="3.09765625" style="112" customWidth="1"/>
    <col min="7688" max="7935" width="8.8984375" style="112"/>
    <col min="7936" max="7936" width="4.3984375" style="112" customWidth="1"/>
    <col min="7937" max="7937" width="33.3984375" style="112" customWidth="1"/>
    <col min="7938" max="7938" width="40.09765625" style="112" customWidth="1"/>
    <col min="7939" max="7939" width="13.296875" style="112" customWidth="1"/>
    <col min="7940" max="7940" width="10.09765625" style="112" customWidth="1"/>
    <col min="7941" max="7941" width="12" style="112" customWidth="1"/>
    <col min="7942" max="7942" width="8.09765625" style="112" customWidth="1"/>
    <col min="7943" max="7943" width="3.09765625" style="112" customWidth="1"/>
    <col min="7944" max="8191" width="8.8984375" style="112"/>
    <col min="8192" max="8192" width="4.3984375" style="112" customWidth="1"/>
    <col min="8193" max="8193" width="33.3984375" style="112" customWidth="1"/>
    <col min="8194" max="8194" width="40.09765625" style="112" customWidth="1"/>
    <col min="8195" max="8195" width="13.296875" style="112" customWidth="1"/>
    <col min="8196" max="8196" width="10.09765625" style="112" customWidth="1"/>
    <col min="8197" max="8197" width="12" style="112" customWidth="1"/>
    <col min="8198" max="8198" width="8.09765625" style="112" customWidth="1"/>
    <col min="8199" max="8199" width="3.09765625" style="112" customWidth="1"/>
    <col min="8200" max="8447" width="8.8984375" style="112"/>
    <col min="8448" max="8448" width="4.3984375" style="112" customWidth="1"/>
    <col min="8449" max="8449" width="33.3984375" style="112" customWidth="1"/>
    <col min="8450" max="8450" width="40.09765625" style="112" customWidth="1"/>
    <col min="8451" max="8451" width="13.296875" style="112" customWidth="1"/>
    <col min="8452" max="8452" width="10.09765625" style="112" customWidth="1"/>
    <col min="8453" max="8453" width="12" style="112" customWidth="1"/>
    <col min="8454" max="8454" width="8.09765625" style="112" customWidth="1"/>
    <col min="8455" max="8455" width="3.09765625" style="112" customWidth="1"/>
    <col min="8456" max="8703" width="8.8984375" style="112"/>
    <col min="8704" max="8704" width="4.3984375" style="112" customWidth="1"/>
    <col min="8705" max="8705" width="33.3984375" style="112" customWidth="1"/>
    <col min="8706" max="8706" width="40.09765625" style="112" customWidth="1"/>
    <col min="8707" max="8707" width="13.296875" style="112" customWidth="1"/>
    <col min="8708" max="8708" width="10.09765625" style="112" customWidth="1"/>
    <col min="8709" max="8709" width="12" style="112" customWidth="1"/>
    <col min="8710" max="8710" width="8.09765625" style="112" customWidth="1"/>
    <col min="8711" max="8711" width="3.09765625" style="112" customWidth="1"/>
    <col min="8712" max="8959" width="8.8984375" style="112"/>
    <col min="8960" max="8960" width="4.3984375" style="112" customWidth="1"/>
    <col min="8961" max="8961" width="33.3984375" style="112" customWidth="1"/>
    <col min="8962" max="8962" width="40.09765625" style="112" customWidth="1"/>
    <col min="8963" max="8963" width="13.296875" style="112" customWidth="1"/>
    <col min="8964" max="8964" width="10.09765625" style="112" customWidth="1"/>
    <col min="8965" max="8965" width="12" style="112" customWidth="1"/>
    <col min="8966" max="8966" width="8.09765625" style="112" customWidth="1"/>
    <col min="8967" max="8967" width="3.09765625" style="112" customWidth="1"/>
    <col min="8968" max="9215" width="8.8984375" style="112"/>
    <col min="9216" max="9216" width="4.3984375" style="112" customWidth="1"/>
    <col min="9217" max="9217" width="33.3984375" style="112" customWidth="1"/>
    <col min="9218" max="9218" width="40.09765625" style="112" customWidth="1"/>
    <col min="9219" max="9219" width="13.296875" style="112" customWidth="1"/>
    <col min="9220" max="9220" width="10.09765625" style="112" customWidth="1"/>
    <col min="9221" max="9221" width="12" style="112" customWidth="1"/>
    <col min="9222" max="9222" width="8.09765625" style="112" customWidth="1"/>
    <col min="9223" max="9223" width="3.09765625" style="112" customWidth="1"/>
    <col min="9224" max="9471" width="8.8984375" style="112"/>
    <col min="9472" max="9472" width="4.3984375" style="112" customWidth="1"/>
    <col min="9473" max="9473" width="33.3984375" style="112" customWidth="1"/>
    <col min="9474" max="9474" width="40.09765625" style="112" customWidth="1"/>
    <col min="9475" max="9475" width="13.296875" style="112" customWidth="1"/>
    <col min="9476" max="9476" width="10.09765625" style="112" customWidth="1"/>
    <col min="9477" max="9477" width="12" style="112" customWidth="1"/>
    <col min="9478" max="9478" width="8.09765625" style="112" customWidth="1"/>
    <col min="9479" max="9479" width="3.09765625" style="112" customWidth="1"/>
    <col min="9480" max="9727" width="8.8984375" style="112"/>
    <col min="9728" max="9728" width="4.3984375" style="112" customWidth="1"/>
    <col min="9729" max="9729" width="33.3984375" style="112" customWidth="1"/>
    <col min="9730" max="9730" width="40.09765625" style="112" customWidth="1"/>
    <col min="9731" max="9731" width="13.296875" style="112" customWidth="1"/>
    <col min="9732" max="9732" width="10.09765625" style="112" customWidth="1"/>
    <col min="9733" max="9733" width="12" style="112" customWidth="1"/>
    <col min="9734" max="9734" width="8.09765625" style="112" customWidth="1"/>
    <col min="9735" max="9735" width="3.09765625" style="112" customWidth="1"/>
    <col min="9736" max="9983" width="8.8984375" style="112"/>
    <col min="9984" max="9984" width="4.3984375" style="112" customWidth="1"/>
    <col min="9985" max="9985" width="33.3984375" style="112" customWidth="1"/>
    <col min="9986" max="9986" width="40.09765625" style="112" customWidth="1"/>
    <col min="9987" max="9987" width="13.296875" style="112" customWidth="1"/>
    <col min="9988" max="9988" width="10.09765625" style="112" customWidth="1"/>
    <col min="9989" max="9989" width="12" style="112" customWidth="1"/>
    <col min="9990" max="9990" width="8.09765625" style="112" customWidth="1"/>
    <col min="9991" max="9991" width="3.09765625" style="112" customWidth="1"/>
    <col min="9992" max="10239" width="8.8984375" style="112"/>
    <col min="10240" max="10240" width="4.3984375" style="112" customWidth="1"/>
    <col min="10241" max="10241" width="33.3984375" style="112" customWidth="1"/>
    <col min="10242" max="10242" width="40.09765625" style="112" customWidth="1"/>
    <col min="10243" max="10243" width="13.296875" style="112" customWidth="1"/>
    <col min="10244" max="10244" width="10.09765625" style="112" customWidth="1"/>
    <col min="10245" max="10245" width="12" style="112" customWidth="1"/>
    <col min="10246" max="10246" width="8.09765625" style="112" customWidth="1"/>
    <col min="10247" max="10247" width="3.09765625" style="112" customWidth="1"/>
    <col min="10248" max="10495" width="8.8984375" style="112"/>
    <col min="10496" max="10496" width="4.3984375" style="112" customWidth="1"/>
    <col min="10497" max="10497" width="33.3984375" style="112" customWidth="1"/>
    <col min="10498" max="10498" width="40.09765625" style="112" customWidth="1"/>
    <col min="10499" max="10499" width="13.296875" style="112" customWidth="1"/>
    <col min="10500" max="10500" width="10.09765625" style="112" customWidth="1"/>
    <col min="10501" max="10501" width="12" style="112" customWidth="1"/>
    <col min="10502" max="10502" width="8.09765625" style="112" customWidth="1"/>
    <col min="10503" max="10503" width="3.09765625" style="112" customWidth="1"/>
    <col min="10504" max="10751" width="8.8984375" style="112"/>
    <col min="10752" max="10752" width="4.3984375" style="112" customWidth="1"/>
    <col min="10753" max="10753" width="33.3984375" style="112" customWidth="1"/>
    <col min="10754" max="10754" width="40.09765625" style="112" customWidth="1"/>
    <col min="10755" max="10755" width="13.296875" style="112" customWidth="1"/>
    <col min="10756" max="10756" width="10.09765625" style="112" customWidth="1"/>
    <col min="10757" max="10757" width="12" style="112" customWidth="1"/>
    <col min="10758" max="10758" width="8.09765625" style="112" customWidth="1"/>
    <col min="10759" max="10759" width="3.09765625" style="112" customWidth="1"/>
    <col min="10760" max="11007" width="8.8984375" style="112"/>
    <col min="11008" max="11008" width="4.3984375" style="112" customWidth="1"/>
    <col min="11009" max="11009" width="33.3984375" style="112" customWidth="1"/>
    <col min="11010" max="11010" width="40.09765625" style="112" customWidth="1"/>
    <col min="11011" max="11011" width="13.296875" style="112" customWidth="1"/>
    <col min="11012" max="11012" width="10.09765625" style="112" customWidth="1"/>
    <col min="11013" max="11013" width="12" style="112" customWidth="1"/>
    <col min="11014" max="11014" width="8.09765625" style="112" customWidth="1"/>
    <col min="11015" max="11015" width="3.09765625" style="112" customWidth="1"/>
    <col min="11016" max="11263" width="8.8984375" style="112"/>
    <col min="11264" max="11264" width="4.3984375" style="112" customWidth="1"/>
    <col min="11265" max="11265" width="33.3984375" style="112" customWidth="1"/>
    <col min="11266" max="11266" width="40.09765625" style="112" customWidth="1"/>
    <col min="11267" max="11267" width="13.296875" style="112" customWidth="1"/>
    <col min="11268" max="11268" width="10.09765625" style="112" customWidth="1"/>
    <col min="11269" max="11269" width="12" style="112" customWidth="1"/>
    <col min="11270" max="11270" width="8.09765625" style="112" customWidth="1"/>
    <col min="11271" max="11271" width="3.09765625" style="112" customWidth="1"/>
    <col min="11272" max="11519" width="8.8984375" style="112"/>
    <col min="11520" max="11520" width="4.3984375" style="112" customWidth="1"/>
    <col min="11521" max="11521" width="33.3984375" style="112" customWidth="1"/>
    <col min="11522" max="11522" width="40.09765625" style="112" customWidth="1"/>
    <col min="11523" max="11523" width="13.296875" style="112" customWidth="1"/>
    <col min="11524" max="11524" width="10.09765625" style="112" customWidth="1"/>
    <col min="11525" max="11525" width="12" style="112" customWidth="1"/>
    <col min="11526" max="11526" width="8.09765625" style="112" customWidth="1"/>
    <col min="11527" max="11527" width="3.09765625" style="112" customWidth="1"/>
    <col min="11528" max="11775" width="8.8984375" style="112"/>
    <col min="11776" max="11776" width="4.3984375" style="112" customWidth="1"/>
    <col min="11777" max="11777" width="33.3984375" style="112" customWidth="1"/>
    <col min="11778" max="11778" width="40.09765625" style="112" customWidth="1"/>
    <col min="11779" max="11779" width="13.296875" style="112" customWidth="1"/>
    <col min="11780" max="11780" width="10.09765625" style="112" customWidth="1"/>
    <col min="11781" max="11781" width="12" style="112" customWidth="1"/>
    <col min="11782" max="11782" width="8.09765625" style="112" customWidth="1"/>
    <col min="11783" max="11783" width="3.09765625" style="112" customWidth="1"/>
    <col min="11784" max="12031" width="8.8984375" style="112"/>
    <col min="12032" max="12032" width="4.3984375" style="112" customWidth="1"/>
    <col min="12033" max="12033" width="33.3984375" style="112" customWidth="1"/>
    <col min="12034" max="12034" width="40.09765625" style="112" customWidth="1"/>
    <col min="12035" max="12035" width="13.296875" style="112" customWidth="1"/>
    <col min="12036" max="12036" width="10.09765625" style="112" customWidth="1"/>
    <col min="12037" max="12037" width="12" style="112" customWidth="1"/>
    <col min="12038" max="12038" width="8.09765625" style="112" customWidth="1"/>
    <col min="12039" max="12039" width="3.09765625" style="112" customWidth="1"/>
    <col min="12040" max="12287" width="8.8984375" style="112"/>
    <col min="12288" max="12288" width="4.3984375" style="112" customWidth="1"/>
    <col min="12289" max="12289" width="33.3984375" style="112" customWidth="1"/>
    <col min="12290" max="12290" width="40.09765625" style="112" customWidth="1"/>
    <col min="12291" max="12291" width="13.296875" style="112" customWidth="1"/>
    <col min="12292" max="12292" width="10.09765625" style="112" customWidth="1"/>
    <col min="12293" max="12293" width="12" style="112" customWidth="1"/>
    <col min="12294" max="12294" width="8.09765625" style="112" customWidth="1"/>
    <col min="12295" max="12295" width="3.09765625" style="112" customWidth="1"/>
    <col min="12296" max="12543" width="8.8984375" style="112"/>
    <col min="12544" max="12544" width="4.3984375" style="112" customWidth="1"/>
    <col min="12545" max="12545" width="33.3984375" style="112" customWidth="1"/>
    <col min="12546" max="12546" width="40.09765625" style="112" customWidth="1"/>
    <col min="12547" max="12547" width="13.296875" style="112" customWidth="1"/>
    <col min="12548" max="12548" width="10.09765625" style="112" customWidth="1"/>
    <col min="12549" max="12549" width="12" style="112" customWidth="1"/>
    <col min="12550" max="12550" width="8.09765625" style="112" customWidth="1"/>
    <col min="12551" max="12551" width="3.09765625" style="112" customWidth="1"/>
    <col min="12552" max="12799" width="8.8984375" style="112"/>
    <col min="12800" max="12800" width="4.3984375" style="112" customWidth="1"/>
    <col min="12801" max="12801" width="33.3984375" style="112" customWidth="1"/>
    <col min="12802" max="12802" width="40.09765625" style="112" customWidth="1"/>
    <col min="12803" max="12803" width="13.296875" style="112" customWidth="1"/>
    <col min="12804" max="12804" width="10.09765625" style="112" customWidth="1"/>
    <col min="12805" max="12805" width="12" style="112" customWidth="1"/>
    <col min="12806" max="12806" width="8.09765625" style="112" customWidth="1"/>
    <col min="12807" max="12807" width="3.09765625" style="112" customWidth="1"/>
    <col min="12808" max="13055" width="8.8984375" style="112"/>
    <col min="13056" max="13056" width="4.3984375" style="112" customWidth="1"/>
    <col min="13057" max="13057" width="33.3984375" style="112" customWidth="1"/>
    <col min="13058" max="13058" width="40.09765625" style="112" customWidth="1"/>
    <col min="13059" max="13059" width="13.296875" style="112" customWidth="1"/>
    <col min="13060" max="13060" width="10.09765625" style="112" customWidth="1"/>
    <col min="13061" max="13061" width="12" style="112" customWidth="1"/>
    <col min="13062" max="13062" width="8.09765625" style="112" customWidth="1"/>
    <col min="13063" max="13063" width="3.09765625" style="112" customWidth="1"/>
    <col min="13064" max="13311" width="8.8984375" style="112"/>
    <col min="13312" max="13312" width="4.3984375" style="112" customWidth="1"/>
    <col min="13313" max="13313" width="33.3984375" style="112" customWidth="1"/>
    <col min="13314" max="13314" width="40.09765625" style="112" customWidth="1"/>
    <col min="13315" max="13315" width="13.296875" style="112" customWidth="1"/>
    <col min="13316" max="13316" width="10.09765625" style="112" customWidth="1"/>
    <col min="13317" max="13317" width="12" style="112" customWidth="1"/>
    <col min="13318" max="13318" width="8.09765625" style="112" customWidth="1"/>
    <col min="13319" max="13319" width="3.09765625" style="112" customWidth="1"/>
    <col min="13320" max="13567" width="8.8984375" style="112"/>
    <col min="13568" max="13568" width="4.3984375" style="112" customWidth="1"/>
    <col min="13569" max="13569" width="33.3984375" style="112" customWidth="1"/>
    <col min="13570" max="13570" width="40.09765625" style="112" customWidth="1"/>
    <col min="13571" max="13571" width="13.296875" style="112" customWidth="1"/>
    <col min="13572" max="13572" width="10.09765625" style="112" customWidth="1"/>
    <col min="13573" max="13573" width="12" style="112" customWidth="1"/>
    <col min="13574" max="13574" width="8.09765625" style="112" customWidth="1"/>
    <col min="13575" max="13575" width="3.09765625" style="112" customWidth="1"/>
    <col min="13576" max="13823" width="8.8984375" style="112"/>
    <col min="13824" max="13824" width="4.3984375" style="112" customWidth="1"/>
    <col min="13825" max="13825" width="33.3984375" style="112" customWidth="1"/>
    <col min="13826" max="13826" width="40.09765625" style="112" customWidth="1"/>
    <col min="13827" max="13827" width="13.296875" style="112" customWidth="1"/>
    <col min="13828" max="13828" width="10.09765625" style="112" customWidth="1"/>
    <col min="13829" max="13829" width="12" style="112" customWidth="1"/>
    <col min="13830" max="13830" width="8.09765625" style="112" customWidth="1"/>
    <col min="13831" max="13831" width="3.09765625" style="112" customWidth="1"/>
    <col min="13832" max="14079" width="8.8984375" style="112"/>
    <col min="14080" max="14080" width="4.3984375" style="112" customWidth="1"/>
    <col min="14081" max="14081" width="33.3984375" style="112" customWidth="1"/>
    <col min="14082" max="14082" width="40.09765625" style="112" customWidth="1"/>
    <col min="14083" max="14083" width="13.296875" style="112" customWidth="1"/>
    <col min="14084" max="14084" width="10.09765625" style="112" customWidth="1"/>
    <col min="14085" max="14085" width="12" style="112" customWidth="1"/>
    <col min="14086" max="14086" width="8.09765625" style="112" customWidth="1"/>
    <col min="14087" max="14087" width="3.09765625" style="112" customWidth="1"/>
    <col min="14088" max="14335" width="8.8984375" style="112"/>
    <col min="14336" max="14336" width="4.3984375" style="112" customWidth="1"/>
    <col min="14337" max="14337" width="33.3984375" style="112" customWidth="1"/>
    <col min="14338" max="14338" width="40.09765625" style="112" customWidth="1"/>
    <col min="14339" max="14339" width="13.296875" style="112" customWidth="1"/>
    <col min="14340" max="14340" width="10.09765625" style="112" customWidth="1"/>
    <col min="14341" max="14341" width="12" style="112" customWidth="1"/>
    <col min="14342" max="14342" width="8.09765625" style="112" customWidth="1"/>
    <col min="14343" max="14343" width="3.09765625" style="112" customWidth="1"/>
    <col min="14344" max="14591" width="8.8984375" style="112"/>
    <col min="14592" max="14592" width="4.3984375" style="112" customWidth="1"/>
    <col min="14593" max="14593" width="33.3984375" style="112" customWidth="1"/>
    <col min="14594" max="14594" width="40.09765625" style="112" customWidth="1"/>
    <col min="14595" max="14595" width="13.296875" style="112" customWidth="1"/>
    <col min="14596" max="14596" width="10.09765625" style="112" customWidth="1"/>
    <col min="14597" max="14597" width="12" style="112" customWidth="1"/>
    <col min="14598" max="14598" width="8.09765625" style="112" customWidth="1"/>
    <col min="14599" max="14599" width="3.09765625" style="112" customWidth="1"/>
    <col min="14600" max="14847" width="8.8984375" style="112"/>
    <col min="14848" max="14848" width="4.3984375" style="112" customWidth="1"/>
    <col min="14849" max="14849" width="33.3984375" style="112" customWidth="1"/>
    <col min="14850" max="14850" width="40.09765625" style="112" customWidth="1"/>
    <col min="14851" max="14851" width="13.296875" style="112" customWidth="1"/>
    <col min="14852" max="14852" width="10.09765625" style="112" customWidth="1"/>
    <col min="14853" max="14853" width="12" style="112" customWidth="1"/>
    <col min="14854" max="14854" width="8.09765625" style="112" customWidth="1"/>
    <col min="14855" max="14855" width="3.09765625" style="112" customWidth="1"/>
    <col min="14856" max="15103" width="8.8984375" style="112"/>
    <col min="15104" max="15104" width="4.3984375" style="112" customWidth="1"/>
    <col min="15105" max="15105" width="33.3984375" style="112" customWidth="1"/>
    <col min="15106" max="15106" width="40.09765625" style="112" customWidth="1"/>
    <col min="15107" max="15107" width="13.296875" style="112" customWidth="1"/>
    <col min="15108" max="15108" width="10.09765625" style="112" customWidth="1"/>
    <col min="15109" max="15109" width="12" style="112" customWidth="1"/>
    <col min="15110" max="15110" width="8.09765625" style="112" customWidth="1"/>
    <col min="15111" max="15111" width="3.09765625" style="112" customWidth="1"/>
    <col min="15112" max="15359" width="8.8984375" style="112"/>
    <col min="15360" max="15360" width="4.3984375" style="112" customWidth="1"/>
    <col min="15361" max="15361" width="33.3984375" style="112" customWidth="1"/>
    <col min="15362" max="15362" width="40.09765625" style="112" customWidth="1"/>
    <col min="15363" max="15363" width="13.296875" style="112" customWidth="1"/>
    <col min="15364" max="15364" width="10.09765625" style="112" customWidth="1"/>
    <col min="15365" max="15365" width="12" style="112" customWidth="1"/>
    <col min="15366" max="15366" width="8.09765625" style="112" customWidth="1"/>
    <col min="15367" max="15367" width="3.09765625" style="112" customWidth="1"/>
    <col min="15368" max="15615" width="8.8984375" style="112"/>
    <col min="15616" max="15616" width="4.3984375" style="112" customWidth="1"/>
    <col min="15617" max="15617" width="33.3984375" style="112" customWidth="1"/>
    <col min="15618" max="15618" width="40.09765625" style="112" customWidth="1"/>
    <col min="15619" max="15619" width="13.296875" style="112" customWidth="1"/>
    <col min="15620" max="15620" width="10.09765625" style="112" customWidth="1"/>
    <col min="15621" max="15621" width="12" style="112" customWidth="1"/>
    <col min="15622" max="15622" width="8.09765625" style="112" customWidth="1"/>
    <col min="15623" max="15623" width="3.09765625" style="112" customWidth="1"/>
    <col min="15624" max="15871" width="8.8984375" style="112"/>
    <col min="15872" max="15872" width="4.3984375" style="112" customWidth="1"/>
    <col min="15873" max="15873" width="33.3984375" style="112" customWidth="1"/>
    <col min="15874" max="15874" width="40.09765625" style="112" customWidth="1"/>
    <col min="15875" max="15875" width="13.296875" style="112" customWidth="1"/>
    <col min="15876" max="15876" width="10.09765625" style="112" customWidth="1"/>
    <col min="15877" max="15877" width="12" style="112" customWidth="1"/>
    <col min="15878" max="15878" width="8.09765625" style="112" customWidth="1"/>
    <col min="15879" max="15879" width="3.09765625" style="112" customWidth="1"/>
    <col min="15880" max="16127" width="8.8984375" style="112"/>
    <col min="16128" max="16128" width="4.3984375" style="112" customWidth="1"/>
    <col min="16129" max="16129" width="33.3984375" style="112" customWidth="1"/>
    <col min="16130" max="16130" width="40.09765625" style="112" customWidth="1"/>
    <col min="16131" max="16131" width="13.296875" style="112" customWidth="1"/>
    <col min="16132" max="16132" width="10.09765625" style="112" customWidth="1"/>
    <col min="16133" max="16133" width="12" style="112" customWidth="1"/>
    <col min="16134" max="16134" width="8.09765625" style="112" customWidth="1"/>
    <col min="16135" max="16135" width="3.09765625" style="112" customWidth="1"/>
    <col min="16136" max="16384" width="8.8984375" style="112"/>
  </cols>
  <sheetData>
    <row r="1" spans="1:7" ht="18.600000000000001" customHeight="1" x14ac:dyDescent="0.25">
      <c r="A1" s="498" t="s">
        <v>200</v>
      </c>
      <c r="B1" s="498"/>
      <c r="C1" s="498"/>
      <c r="D1" s="498"/>
      <c r="E1" s="498"/>
      <c r="F1" s="498"/>
    </row>
    <row r="2" spans="1:7" ht="15.7" customHeight="1" x14ac:dyDescent="0.25">
      <c r="B2" s="113">
        <v>44409</v>
      </c>
    </row>
    <row r="3" spans="1:7" ht="15.7" customHeight="1" x14ac:dyDescent="0.25">
      <c r="B3" s="113"/>
    </row>
    <row r="4" spans="1:7" ht="15" customHeight="1" x14ac:dyDescent="0.25">
      <c r="A4" s="486" t="s">
        <v>2553</v>
      </c>
      <c r="C4" s="117" t="s">
        <v>201</v>
      </c>
      <c r="D4" s="117" t="s">
        <v>202</v>
      </c>
      <c r="E4" s="117" t="s">
        <v>203</v>
      </c>
      <c r="F4" s="485" t="s">
        <v>435</v>
      </c>
    </row>
    <row r="5" spans="1:7" ht="15" customHeight="1" x14ac:dyDescent="0.25">
      <c r="A5" s="487" t="s">
        <v>3</v>
      </c>
      <c r="B5" s="112" t="s">
        <v>4</v>
      </c>
      <c r="C5" s="120">
        <v>624</v>
      </c>
      <c r="D5" s="120"/>
      <c r="E5" s="120">
        <v>624</v>
      </c>
      <c r="F5" s="115" t="s">
        <v>5</v>
      </c>
    </row>
    <row r="6" spans="1:7" ht="15" customHeight="1" x14ac:dyDescent="0.25">
      <c r="A6" s="487" t="s">
        <v>44</v>
      </c>
      <c r="B6" s="112" t="s">
        <v>2720</v>
      </c>
      <c r="C6" s="120">
        <v>29.41</v>
      </c>
      <c r="D6" s="120">
        <v>5.88</v>
      </c>
      <c r="E6" s="120">
        <v>35.29</v>
      </c>
      <c r="F6" s="115" t="s">
        <v>5</v>
      </c>
    </row>
    <row r="7" spans="1:7" ht="15" customHeight="1" x14ac:dyDescent="0.25">
      <c r="A7" s="487" t="s">
        <v>44</v>
      </c>
      <c r="B7" s="112" t="s">
        <v>2721</v>
      </c>
      <c r="C7" s="120">
        <v>46.09</v>
      </c>
      <c r="D7" s="120">
        <v>9.2200000000000006</v>
      </c>
      <c r="E7" s="120">
        <v>55.31</v>
      </c>
      <c r="F7" s="115" t="s">
        <v>5</v>
      </c>
    </row>
    <row r="8" spans="1:7" ht="15" customHeight="1" x14ac:dyDescent="0.25">
      <c r="A8" s="112" t="s">
        <v>8</v>
      </c>
      <c r="B8" s="112" t="s">
        <v>2722</v>
      </c>
      <c r="C8" s="120">
        <v>15</v>
      </c>
      <c r="D8" s="120">
        <v>3</v>
      </c>
      <c r="E8" s="120">
        <v>18</v>
      </c>
      <c r="F8" s="115" t="s">
        <v>5</v>
      </c>
    </row>
    <row r="9" spans="1:7" ht="15" customHeight="1" x14ac:dyDescent="0.25">
      <c r="A9" s="112" t="s">
        <v>14</v>
      </c>
      <c r="B9" s="112" t="s">
        <v>2354</v>
      </c>
      <c r="C9" s="120">
        <v>29.48</v>
      </c>
      <c r="D9" s="120">
        <v>5.9</v>
      </c>
      <c r="E9" s="120">
        <v>35.380000000000003</v>
      </c>
      <c r="F9" s="115">
        <v>203725</v>
      </c>
    </row>
    <row r="10" spans="1:7" ht="15" customHeight="1" x14ac:dyDescent="0.25">
      <c r="A10" s="112" t="s">
        <v>130</v>
      </c>
      <c r="B10" s="112" t="s">
        <v>2723</v>
      </c>
      <c r="C10" s="120">
        <v>99.87</v>
      </c>
      <c r="D10" s="120">
        <v>19.97</v>
      </c>
      <c r="E10" s="120">
        <v>119.84</v>
      </c>
      <c r="F10" s="115">
        <v>203726</v>
      </c>
    </row>
    <row r="11" spans="1:7" ht="15" customHeight="1" x14ac:dyDescent="0.25">
      <c r="A11" s="487" t="s">
        <v>1966</v>
      </c>
      <c r="B11" s="112" t="s">
        <v>1784</v>
      </c>
      <c r="C11" s="120">
        <v>73</v>
      </c>
      <c r="D11" s="120"/>
      <c r="E11" s="120">
        <v>73</v>
      </c>
      <c r="F11" s="136">
        <v>203727</v>
      </c>
    </row>
    <row r="12" spans="1:7" ht="15" customHeight="1" x14ac:dyDescent="0.25">
      <c r="C12" s="410">
        <f>SUM(C5:C11)</f>
        <v>916.85</v>
      </c>
      <c r="D12" s="410">
        <f>SUM(D5:D11)</f>
        <v>43.97</v>
      </c>
      <c r="E12" s="410">
        <f>SUM(E5:E11)</f>
        <v>960.81999999999994</v>
      </c>
      <c r="G12" s="112" t="s">
        <v>10</v>
      </c>
    </row>
    <row r="13" spans="1:7" ht="15" customHeight="1" x14ac:dyDescent="0.25">
      <c r="C13" s="489"/>
      <c r="D13" s="489"/>
      <c r="E13" s="489"/>
    </row>
    <row r="14" spans="1:7" ht="15" customHeight="1" x14ac:dyDescent="0.25">
      <c r="A14" s="486" t="s">
        <v>2556</v>
      </c>
      <c r="C14" s="412"/>
      <c r="D14" s="412"/>
      <c r="E14" s="412"/>
    </row>
    <row r="15" spans="1:7" ht="15" customHeight="1" x14ac:dyDescent="0.25">
      <c r="A15" s="487" t="s">
        <v>12</v>
      </c>
      <c r="B15" s="112" t="s">
        <v>13</v>
      </c>
      <c r="C15" s="120">
        <v>7.57</v>
      </c>
      <c r="D15" s="120"/>
      <c r="E15" s="120">
        <v>7.57</v>
      </c>
      <c r="F15" s="115" t="s">
        <v>5</v>
      </c>
    </row>
    <row r="16" spans="1:7" ht="15" customHeight="1" x14ac:dyDescent="0.25">
      <c r="A16" s="487" t="s">
        <v>18</v>
      </c>
      <c r="B16" s="112" t="s">
        <v>2510</v>
      </c>
      <c r="C16" s="120">
        <v>79.75</v>
      </c>
      <c r="D16" s="120">
        <v>15.95</v>
      </c>
      <c r="E16" s="120">
        <v>95.7</v>
      </c>
      <c r="F16" s="115" t="s">
        <v>5</v>
      </c>
    </row>
    <row r="17" spans="1:6" ht="15" customHeight="1" x14ac:dyDescent="0.25">
      <c r="A17" s="112" t="s">
        <v>8</v>
      </c>
      <c r="B17" s="112" t="s">
        <v>2724</v>
      </c>
      <c r="C17" s="120">
        <v>72.31</v>
      </c>
      <c r="D17" s="120">
        <v>14.46</v>
      </c>
      <c r="E17" s="120">
        <v>86.77</v>
      </c>
      <c r="F17" s="124" t="s">
        <v>5</v>
      </c>
    </row>
    <row r="18" spans="1:6" ht="15" customHeight="1" x14ac:dyDescent="0.25">
      <c r="A18" s="112" t="s">
        <v>610</v>
      </c>
      <c r="B18" s="112" t="s">
        <v>2689</v>
      </c>
      <c r="C18" s="412">
        <v>75.83</v>
      </c>
      <c r="D18" s="122">
        <v>15.17</v>
      </c>
      <c r="E18" s="412">
        <v>91</v>
      </c>
      <c r="F18" s="492">
        <v>203728</v>
      </c>
    </row>
    <row r="19" spans="1:6" ht="15" customHeight="1" x14ac:dyDescent="0.25">
      <c r="A19" s="112" t="s">
        <v>2611</v>
      </c>
      <c r="B19" s="112" t="s">
        <v>2200</v>
      </c>
      <c r="C19" s="412">
        <v>228.8</v>
      </c>
      <c r="D19" s="122">
        <v>45.76</v>
      </c>
      <c r="E19" s="412">
        <v>274.56</v>
      </c>
      <c r="F19" s="492" t="s">
        <v>5</v>
      </c>
    </row>
    <row r="20" spans="1:6" ht="15" customHeight="1" x14ac:dyDescent="0.25">
      <c r="A20" s="112" t="s">
        <v>157</v>
      </c>
      <c r="B20" s="112" t="s">
        <v>2725</v>
      </c>
      <c r="C20" s="120">
        <v>11.17</v>
      </c>
      <c r="D20" s="120">
        <v>2.23</v>
      </c>
      <c r="E20" s="120">
        <v>13.4</v>
      </c>
      <c r="F20" s="115">
        <v>203729</v>
      </c>
    </row>
    <row r="21" spans="1:6" ht="15" customHeight="1" x14ac:dyDescent="0.25">
      <c r="A21" s="112" t="s">
        <v>14</v>
      </c>
      <c r="B21" s="112" t="s">
        <v>106</v>
      </c>
      <c r="C21" s="122">
        <v>4.72</v>
      </c>
      <c r="D21" s="122">
        <v>0.94</v>
      </c>
      <c r="E21" s="122">
        <v>5.66</v>
      </c>
      <c r="F21" s="137">
        <v>203725</v>
      </c>
    </row>
    <row r="22" spans="1:6" ht="15" customHeight="1" x14ac:dyDescent="0.25">
      <c r="A22" s="112" t="s">
        <v>2726</v>
      </c>
      <c r="B22" s="112" t="s">
        <v>2727</v>
      </c>
      <c r="C22" s="122">
        <v>79.83</v>
      </c>
      <c r="D22" s="122">
        <v>15.97</v>
      </c>
      <c r="E22" s="122">
        <v>95.8</v>
      </c>
      <c r="F22" s="492" t="s">
        <v>1963</v>
      </c>
    </row>
    <row r="23" spans="1:6" ht="15" customHeight="1" x14ac:dyDescent="0.25">
      <c r="A23" s="112" t="s">
        <v>16</v>
      </c>
      <c r="B23" s="112" t="s">
        <v>2728</v>
      </c>
      <c r="C23" s="122">
        <v>99.92</v>
      </c>
      <c r="D23" s="122">
        <v>19.98</v>
      </c>
      <c r="E23" s="122">
        <v>119.9</v>
      </c>
      <c r="F23" s="137">
        <v>203730</v>
      </c>
    </row>
    <row r="24" spans="1:6" ht="15" customHeight="1" x14ac:dyDescent="0.25">
      <c r="A24" s="112" t="s">
        <v>16</v>
      </c>
      <c r="B24" s="112" t="s">
        <v>2729</v>
      </c>
      <c r="C24" s="122">
        <v>25.16</v>
      </c>
      <c r="D24" s="122">
        <v>5.04</v>
      </c>
      <c r="E24" s="122">
        <v>30.2</v>
      </c>
      <c r="F24" s="492">
        <v>203730</v>
      </c>
    </row>
    <row r="25" spans="1:6" ht="15" customHeight="1" x14ac:dyDescent="0.25">
      <c r="C25" s="410">
        <f>SUM(C15:C24)</f>
        <v>685.06</v>
      </c>
      <c r="D25" s="410">
        <f>SUM(D15:D24)</f>
        <v>135.5</v>
      </c>
      <c r="E25" s="410">
        <f>SUM(E15:E24)</f>
        <v>820.56</v>
      </c>
    </row>
    <row r="26" spans="1:6" ht="15" customHeight="1" x14ac:dyDescent="0.25">
      <c r="C26" s="489"/>
      <c r="D26" s="489"/>
      <c r="E26" s="489"/>
    </row>
    <row r="27" spans="1:6" ht="15" customHeight="1" x14ac:dyDescent="0.25">
      <c r="A27" s="486" t="s">
        <v>2558</v>
      </c>
      <c r="C27" s="412"/>
      <c r="D27" s="412"/>
      <c r="E27" s="412"/>
    </row>
    <row r="28" spans="1:6" ht="15" customHeight="1" x14ac:dyDescent="0.25">
      <c r="A28" s="487" t="s">
        <v>206</v>
      </c>
      <c r="B28" s="112" t="s">
        <v>4</v>
      </c>
      <c r="C28" s="412">
        <v>474</v>
      </c>
      <c r="D28" s="412"/>
      <c r="E28" s="412">
        <v>474</v>
      </c>
      <c r="F28" s="115" t="s">
        <v>5</v>
      </c>
    </row>
    <row r="29" spans="1:6" ht="15" customHeight="1" x14ac:dyDescent="0.25">
      <c r="A29" s="487" t="s">
        <v>44</v>
      </c>
      <c r="B29" s="112" t="s">
        <v>2720</v>
      </c>
      <c r="C29" s="120">
        <v>85.69</v>
      </c>
      <c r="D29" s="120">
        <v>17.14</v>
      </c>
      <c r="E29" s="120">
        <v>102.83</v>
      </c>
      <c r="F29" s="115" t="s">
        <v>5</v>
      </c>
    </row>
    <row r="30" spans="1:6" ht="15" customHeight="1" x14ac:dyDescent="0.25">
      <c r="A30" s="487" t="s">
        <v>30</v>
      </c>
      <c r="B30" s="112" t="s">
        <v>2730</v>
      </c>
      <c r="C30" s="120">
        <v>15.71</v>
      </c>
      <c r="D30" s="120">
        <v>3.14</v>
      </c>
      <c r="E30" s="120">
        <v>18.850000000000001</v>
      </c>
      <c r="F30" s="115" t="s">
        <v>5</v>
      </c>
    </row>
    <row r="31" spans="1:6" ht="15" customHeight="1" x14ac:dyDescent="0.25">
      <c r="A31" s="487" t="s">
        <v>27</v>
      </c>
      <c r="B31" s="112" t="s">
        <v>1659</v>
      </c>
      <c r="C31" s="120">
        <v>41.99</v>
      </c>
      <c r="D31" s="120"/>
      <c r="E31" s="120">
        <v>41.99</v>
      </c>
      <c r="F31" s="115">
        <v>203731</v>
      </c>
    </row>
    <row r="32" spans="1:6" ht="15" customHeight="1" x14ac:dyDescent="0.25">
      <c r="A32" s="487" t="s">
        <v>406</v>
      </c>
      <c r="B32" s="112" t="s">
        <v>2731</v>
      </c>
      <c r="C32" s="120">
        <v>27.7</v>
      </c>
      <c r="D32" s="120">
        <v>1.38</v>
      </c>
      <c r="E32" s="120">
        <v>29.08</v>
      </c>
      <c r="F32" s="136">
        <v>203732</v>
      </c>
    </row>
    <row r="33" spans="1:6" ht="15" customHeight="1" x14ac:dyDescent="0.25">
      <c r="A33" s="487" t="s">
        <v>339</v>
      </c>
      <c r="B33" s="112" t="s">
        <v>1884</v>
      </c>
      <c r="C33" s="120">
        <v>101.55</v>
      </c>
      <c r="D33" s="120">
        <v>20.309999999999999</v>
      </c>
      <c r="E33" s="120">
        <v>121.86</v>
      </c>
      <c r="F33" s="115" t="s">
        <v>1963</v>
      </c>
    </row>
    <row r="34" spans="1:6" ht="15" customHeight="1" x14ac:dyDescent="0.25">
      <c r="A34" s="487" t="s">
        <v>2661</v>
      </c>
      <c r="B34" s="112" t="s">
        <v>2732</v>
      </c>
      <c r="C34" s="120">
        <v>5037.5</v>
      </c>
      <c r="D34" s="120"/>
      <c r="E34" s="120">
        <v>5037.5</v>
      </c>
      <c r="F34" s="136">
        <v>203733</v>
      </c>
    </row>
    <row r="35" spans="1:6" ht="15" customHeight="1" x14ac:dyDescent="0.25">
      <c r="A35" s="487" t="s">
        <v>2595</v>
      </c>
      <c r="B35" s="112" t="s">
        <v>2596</v>
      </c>
      <c r="C35" s="120">
        <v>28.9</v>
      </c>
      <c r="D35" s="120">
        <v>5.78</v>
      </c>
      <c r="E35" s="120">
        <v>34.68</v>
      </c>
      <c r="F35" s="115" t="s">
        <v>5</v>
      </c>
    </row>
    <row r="36" spans="1:6" ht="15" customHeight="1" x14ac:dyDescent="0.25">
      <c r="A36" s="112" t="s">
        <v>14</v>
      </c>
      <c r="B36" s="112" t="s">
        <v>106</v>
      </c>
      <c r="C36" s="120">
        <v>24.79</v>
      </c>
      <c r="D36" s="120">
        <v>4.96</v>
      </c>
      <c r="E36" s="120">
        <v>29.75</v>
      </c>
      <c r="F36" s="136">
        <v>203725</v>
      </c>
    </row>
    <row r="37" spans="1:6" ht="15" customHeight="1" x14ac:dyDescent="0.25">
      <c r="A37" s="112" t="s">
        <v>2733</v>
      </c>
      <c r="B37" s="112" t="s">
        <v>2734</v>
      </c>
      <c r="C37" s="120">
        <v>174</v>
      </c>
      <c r="D37" s="120">
        <v>34.799999999999997</v>
      </c>
      <c r="E37" s="120">
        <v>208.8</v>
      </c>
      <c r="F37" s="115">
        <v>203734</v>
      </c>
    </row>
    <row r="38" spans="1:6" ht="15" customHeight="1" x14ac:dyDescent="0.25">
      <c r="A38" s="487" t="s">
        <v>2735</v>
      </c>
      <c r="B38" s="112" t="s">
        <v>2736</v>
      </c>
      <c r="C38" s="120">
        <v>271.67</v>
      </c>
      <c r="D38" s="120">
        <v>54.33</v>
      </c>
      <c r="E38" s="120">
        <v>326</v>
      </c>
      <c r="F38" s="115" t="s">
        <v>1963</v>
      </c>
    </row>
    <row r="39" spans="1:6" ht="15" customHeight="1" x14ac:dyDescent="0.25">
      <c r="A39" s="487" t="s">
        <v>2737</v>
      </c>
      <c r="B39" s="112" t="s">
        <v>2022</v>
      </c>
      <c r="C39" s="120">
        <v>25.5</v>
      </c>
      <c r="D39" s="120">
        <v>5.0999999999999996</v>
      </c>
      <c r="E39" s="120">
        <v>30.6</v>
      </c>
      <c r="F39" s="115" t="s">
        <v>1963</v>
      </c>
    </row>
    <row r="40" spans="1:6" ht="15" customHeight="1" x14ac:dyDescent="0.25">
      <c r="A40" s="487" t="s">
        <v>571</v>
      </c>
      <c r="B40" s="112" t="s">
        <v>2738</v>
      </c>
      <c r="C40" s="120">
        <v>567.27</v>
      </c>
      <c r="D40" s="120">
        <v>113.45</v>
      </c>
      <c r="E40" s="120">
        <v>680.72</v>
      </c>
      <c r="F40" s="115">
        <v>203735</v>
      </c>
    </row>
    <row r="41" spans="1:6" ht="15" customHeight="1" x14ac:dyDescent="0.25">
      <c r="A41" s="487" t="s">
        <v>571</v>
      </c>
      <c r="B41" s="112" t="s">
        <v>2739</v>
      </c>
      <c r="C41" s="120">
        <v>49</v>
      </c>
      <c r="D41" s="120">
        <v>9.8000000000000007</v>
      </c>
      <c r="E41" s="120">
        <v>58.8</v>
      </c>
      <c r="F41" s="115">
        <v>203735</v>
      </c>
    </row>
    <row r="42" spans="1:6" s="127" customFormat="1" ht="15" customHeight="1" x14ac:dyDescent="0.3">
      <c r="B42" s="128"/>
      <c r="C42" s="410">
        <f>SUM(C28:C41)</f>
        <v>6925.27</v>
      </c>
      <c r="D42" s="410">
        <f>SUM(D28:D41)</f>
        <v>270.19</v>
      </c>
      <c r="E42" s="410">
        <f>SUM(E28:E41)</f>
        <v>7195.4600000000019</v>
      </c>
      <c r="F42" s="126"/>
    </row>
    <row r="43" spans="1:6" s="127" customFormat="1" ht="15" customHeight="1" x14ac:dyDescent="0.3">
      <c r="B43" s="128"/>
      <c r="C43" s="489"/>
      <c r="D43" s="489"/>
      <c r="E43" s="489"/>
      <c r="F43" s="126"/>
    </row>
    <row r="44" spans="1:6" ht="15" customHeight="1" x14ac:dyDescent="0.25">
      <c r="A44" s="486" t="s">
        <v>2561</v>
      </c>
      <c r="C44" s="412"/>
      <c r="D44" s="412"/>
      <c r="E44" s="412"/>
    </row>
    <row r="45" spans="1:6" ht="15" customHeight="1" x14ac:dyDescent="0.25">
      <c r="A45" s="487" t="s">
        <v>3</v>
      </c>
      <c r="B45" s="112" t="s">
        <v>4</v>
      </c>
      <c r="C45" s="412">
        <v>195</v>
      </c>
      <c r="D45" s="412"/>
      <c r="E45" s="412">
        <v>195</v>
      </c>
      <c r="F45" s="115" t="s">
        <v>5</v>
      </c>
    </row>
    <row r="46" spans="1:6" ht="15" customHeight="1" x14ac:dyDescent="0.25">
      <c r="A46" s="487" t="s">
        <v>44</v>
      </c>
      <c r="B46" s="487" t="s">
        <v>2720</v>
      </c>
      <c r="C46" s="120">
        <v>85.69</v>
      </c>
      <c r="D46" s="120">
        <v>17.14</v>
      </c>
      <c r="E46" s="120">
        <v>102.83</v>
      </c>
      <c r="F46" s="133" t="s">
        <v>5</v>
      </c>
    </row>
    <row r="47" spans="1:6" ht="15" customHeight="1" x14ac:dyDescent="0.25">
      <c r="A47" s="487" t="s">
        <v>686</v>
      </c>
      <c r="B47" s="487" t="s">
        <v>2740</v>
      </c>
      <c r="C47" s="120">
        <v>520</v>
      </c>
      <c r="D47" s="120">
        <v>104</v>
      </c>
      <c r="E47" s="120">
        <v>624</v>
      </c>
      <c r="F47" s="133">
        <v>203736</v>
      </c>
    </row>
    <row r="48" spans="1:6" ht="15" customHeight="1" x14ac:dyDescent="0.25">
      <c r="A48" s="487" t="s">
        <v>686</v>
      </c>
      <c r="B48" s="112" t="s">
        <v>2741</v>
      </c>
      <c r="C48" s="471">
        <v>520</v>
      </c>
      <c r="D48" s="471">
        <v>104</v>
      </c>
      <c r="E48" s="471">
        <v>624</v>
      </c>
      <c r="F48" s="491">
        <v>203736</v>
      </c>
    </row>
    <row r="49" spans="1:6" ht="15" customHeight="1" x14ac:dyDescent="0.25">
      <c r="A49" s="487" t="s">
        <v>253</v>
      </c>
      <c r="B49" s="478" t="s">
        <v>2742</v>
      </c>
      <c r="C49" s="471">
        <v>35</v>
      </c>
      <c r="D49" s="471">
        <v>7</v>
      </c>
      <c r="E49" s="471">
        <v>42</v>
      </c>
      <c r="F49" s="133">
        <v>203737</v>
      </c>
    </row>
    <row r="50" spans="1:6" ht="15" customHeight="1" x14ac:dyDescent="0.25">
      <c r="A50" s="487" t="s">
        <v>253</v>
      </c>
      <c r="B50" s="478" t="s">
        <v>2743</v>
      </c>
      <c r="C50" s="471">
        <v>35</v>
      </c>
      <c r="D50" s="471">
        <v>7</v>
      </c>
      <c r="E50" s="471">
        <v>42</v>
      </c>
      <c r="F50" s="133">
        <v>203737</v>
      </c>
    </row>
    <row r="51" spans="1:6" ht="15" customHeight="1" x14ac:dyDescent="0.25">
      <c r="A51" s="487" t="s">
        <v>253</v>
      </c>
      <c r="B51" s="478" t="s">
        <v>2744</v>
      </c>
      <c r="C51" s="471">
        <v>35</v>
      </c>
      <c r="D51" s="471">
        <v>7</v>
      </c>
      <c r="E51" s="471">
        <v>42</v>
      </c>
      <c r="F51" s="133">
        <v>203737</v>
      </c>
    </row>
    <row r="52" spans="1:6" ht="15" customHeight="1" x14ac:dyDescent="0.25">
      <c r="A52" s="487" t="s">
        <v>130</v>
      </c>
      <c r="B52" s="112" t="s">
        <v>2401</v>
      </c>
      <c r="C52" s="471">
        <v>104.87</v>
      </c>
      <c r="D52" s="471">
        <v>20.97</v>
      </c>
      <c r="E52" s="471">
        <v>125.84</v>
      </c>
      <c r="F52" s="491">
        <v>203738</v>
      </c>
    </row>
    <row r="53" spans="1:6" ht="15" customHeight="1" x14ac:dyDescent="0.25">
      <c r="A53" s="487" t="s">
        <v>2745</v>
      </c>
      <c r="B53" s="112" t="s">
        <v>2746</v>
      </c>
      <c r="C53" s="471">
        <v>19.5</v>
      </c>
      <c r="D53" s="471"/>
      <c r="E53" s="471">
        <v>19.5</v>
      </c>
      <c r="F53" s="491">
        <v>203739</v>
      </c>
    </row>
    <row r="54" spans="1:6" ht="15" customHeight="1" x14ac:dyDescent="0.25">
      <c r="A54" s="487" t="s">
        <v>406</v>
      </c>
      <c r="B54" s="112" t="s">
        <v>2731</v>
      </c>
      <c r="C54" s="417">
        <v>38.130000000000003</v>
      </c>
      <c r="D54" s="417">
        <v>1.91</v>
      </c>
      <c r="E54" s="417">
        <v>40.04</v>
      </c>
      <c r="F54" s="491">
        <v>203732</v>
      </c>
    </row>
    <row r="55" spans="1:6" ht="15" customHeight="1" x14ac:dyDescent="0.25">
      <c r="A55" s="129"/>
      <c r="B55" s="127"/>
      <c r="C55" s="410">
        <f>SUM(C45:C54)</f>
        <v>1588.19</v>
      </c>
      <c r="D55" s="410">
        <f>SUM(D45:D54)</f>
        <v>269.02000000000004</v>
      </c>
      <c r="E55" s="410">
        <f>SUM(E45:E54)</f>
        <v>1857.2099999999998</v>
      </c>
    </row>
    <row r="56" spans="1:6" ht="15" customHeight="1" x14ac:dyDescent="0.25">
      <c r="A56" s="129"/>
      <c r="B56" s="127"/>
      <c r="C56" s="489"/>
      <c r="D56" s="489"/>
      <c r="E56" s="489"/>
    </row>
    <row r="57" spans="1:6" ht="15" customHeight="1" x14ac:dyDescent="0.25">
      <c r="A57" s="486" t="s">
        <v>2565</v>
      </c>
      <c r="C57" s="489"/>
      <c r="D57" s="489"/>
      <c r="E57" s="489"/>
    </row>
    <row r="58" spans="1:6" ht="15" customHeight="1" x14ac:dyDescent="0.25">
      <c r="A58" s="487" t="s">
        <v>2595</v>
      </c>
      <c r="B58" s="112" t="s">
        <v>2598</v>
      </c>
      <c r="C58" s="489">
        <v>9.9499999999999993</v>
      </c>
      <c r="D58" s="489">
        <v>1.99</v>
      </c>
      <c r="E58" s="489">
        <v>11.94</v>
      </c>
      <c r="F58" s="115" t="s">
        <v>5</v>
      </c>
    </row>
    <row r="59" spans="1:6" ht="15" customHeight="1" x14ac:dyDescent="0.25">
      <c r="A59" s="487" t="s">
        <v>1727</v>
      </c>
      <c r="B59" s="112" t="s">
        <v>2747</v>
      </c>
      <c r="C59" s="489">
        <v>8</v>
      </c>
      <c r="D59" s="489"/>
      <c r="E59" s="489">
        <v>8</v>
      </c>
      <c r="F59" s="115" t="s">
        <v>1963</v>
      </c>
    </row>
    <row r="60" spans="1:6" ht="15" customHeight="1" x14ac:dyDescent="0.25">
      <c r="A60" s="487" t="s">
        <v>2748</v>
      </c>
      <c r="B60" s="112" t="s">
        <v>2749</v>
      </c>
      <c r="C60" s="489">
        <v>264.51</v>
      </c>
      <c r="D60" s="489">
        <v>52.9</v>
      </c>
      <c r="E60" s="489">
        <v>317.41000000000003</v>
      </c>
      <c r="F60" s="136" t="s">
        <v>1963</v>
      </c>
    </row>
    <row r="61" spans="1:6" ht="15" customHeight="1" x14ac:dyDescent="0.25">
      <c r="A61" s="487" t="s">
        <v>2750</v>
      </c>
      <c r="B61" s="112" t="s">
        <v>2751</v>
      </c>
      <c r="C61" s="489">
        <v>825</v>
      </c>
      <c r="D61" s="489">
        <v>165</v>
      </c>
      <c r="E61" s="489">
        <v>990</v>
      </c>
      <c r="F61" s="136">
        <v>203740</v>
      </c>
    </row>
    <row r="62" spans="1:6" ht="15" customHeight="1" x14ac:dyDescent="0.25">
      <c r="A62" s="487" t="s">
        <v>2752</v>
      </c>
      <c r="B62" s="112" t="s">
        <v>2751</v>
      </c>
      <c r="C62" s="489">
        <v>1459.43</v>
      </c>
      <c r="D62" s="489">
        <v>291.89</v>
      </c>
      <c r="E62" s="489">
        <v>1751.32</v>
      </c>
      <c r="F62" s="136">
        <v>203741</v>
      </c>
    </row>
    <row r="63" spans="1:6" ht="15" customHeight="1" x14ac:dyDescent="0.25">
      <c r="A63" s="487" t="s">
        <v>2753</v>
      </c>
      <c r="B63" s="112" t="s">
        <v>2754</v>
      </c>
      <c r="C63" s="489">
        <v>80.39</v>
      </c>
      <c r="D63" s="489">
        <v>16.079999999999998</v>
      </c>
      <c r="E63" s="489">
        <v>96.47</v>
      </c>
      <c r="F63" s="115" t="s">
        <v>1963</v>
      </c>
    </row>
    <row r="64" spans="1:6" ht="15" customHeight="1" x14ac:dyDescent="0.25">
      <c r="C64" s="410">
        <f>SUM(C58:C63)</f>
        <v>2647.28</v>
      </c>
      <c r="D64" s="410">
        <f>SUM(D58:D63)</f>
        <v>527.86</v>
      </c>
      <c r="E64" s="410">
        <f>SUM(E58:E63)</f>
        <v>3175.14</v>
      </c>
    </row>
    <row r="65" spans="1:6" ht="15" customHeight="1" x14ac:dyDescent="0.25"/>
    <row r="66" spans="1:6" ht="15" customHeight="1" x14ac:dyDescent="0.25">
      <c r="A66" s="486" t="s">
        <v>2573</v>
      </c>
      <c r="B66" s="487"/>
      <c r="C66" s="412"/>
      <c r="D66" s="412"/>
      <c r="E66" s="412"/>
    </row>
    <row r="67" spans="1:6" ht="15" customHeight="1" x14ac:dyDescent="0.25">
      <c r="A67" s="487" t="s">
        <v>206</v>
      </c>
      <c r="B67" s="487" t="s">
        <v>4</v>
      </c>
      <c r="C67" s="412">
        <v>561</v>
      </c>
      <c r="D67" s="412"/>
      <c r="E67" s="412">
        <v>561</v>
      </c>
      <c r="F67" s="115" t="s">
        <v>5</v>
      </c>
    </row>
    <row r="68" spans="1:6" ht="15" customHeight="1" x14ac:dyDescent="0.25">
      <c r="A68" s="487" t="s">
        <v>44</v>
      </c>
      <c r="B68" s="487" t="s">
        <v>2720</v>
      </c>
      <c r="C68" s="412">
        <v>29.41</v>
      </c>
      <c r="D68" s="412">
        <v>5.88</v>
      </c>
      <c r="E68" s="412">
        <v>35.29</v>
      </c>
      <c r="F68" s="115" t="s">
        <v>5</v>
      </c>
    </row>
    <row r="69" spans="1:6" ht="15" customHeight="1" x14ac:dyDescent="0.25">
      <c r="A69" s="487" t="s">
        <v>44</v>
      </c>
      <c r="B69" s="487" t="s">
        <v>2721</v>
      </c>
      <c r="C69" s="412">
        <v>46.1</v>
      </c>
      <c r="D69" s="412">
        <v>9.2200000000000006</v>
      </c>
      <c r="E69" s="412">
        <v>55.32</v>
      </c>
      <c r="F69" s="115" t="s">
        <v>5</v>
      </c>
    </row>
    <row r="70" spans="1:6" ht="15" customHeight="1" x14ac:dyDescent="0.25">
      <c r="A70" s="487" t="s">
        <v>686</v>
      </c>
      <c r="B70" s="487" t="s">
        <v>2755</v>
      </c>
      <c r="C70" s="412">
        <v>410</v>
      </c>
      <c r="D70" s="412">
        <v>82</v>
      </c>
      <c r="E70" s="412">
        <v>492</v>
      </c>
      <c r="F70" s="136">
        <v>203742</v>
      </c>
    </row>
    <row r="71" spans="1:6" ht="15" customHeight="1" x14ac:dyDescent="0.25">
      <c r="C71" s="410">
        <f>SUM(C67:C70)</f>
        <v>1046.51</v>
      </c>
      <c r="D71" s="410">
        <f>SUM(D67:D70)</f>
        <v>97.1</v>
      </c>
      <c r="E71" s="410">
        <f>SUM(E67:E70)</f>
        <v>1143.6100000000001</v>
      </c>
    </row>
    <row r="72" spans="1:6" ht="15" customHeight="1" x14ac:dyDescent="0.25">
      <c r="C72" s="489"/>
      <c r="D72" s="489"/>
      <c r="E72" s="489"/>
    </row>
    <row r="73" spans="1:6" ht="15" customHeight="1" x14ac:dyDescent="0.25">
      <c r="A73" s="486" t="s">
        <v>2575</v>
      </c>
      <c r="C73" s="412"/>
      <c r="D73" s="412"/>
      <c r="E73" s="412"/>
    </row>
    <row r="74" spans="1:6" ht="15" customHeight="1" x14ac:dyDescent="0.25">
      <c r="A74" s="487" t="s">
        <v>3</v>
      </c>
      <c r="B74" s="112" t="s">
        <v>4</v>
      </c>
      <c r="C74" s="412">
        <v>304</v>
      </c>
      <c r="D74" s="412"/>
      <c r="E74" s="412">
        <v>304</v>
      </c>
      <c r="F74" s="115" t="s">
        <v>5</v>
      </c>
    </row>
    <row r="75" spans="1:6" ht="15" customHeight="1" x14ac:dyDescent="0.25">
      <c r="A75" s="487" t="s">
        <v>3</v>
      </c>
      <c r="B75" s="112" t="s">
        <v>4</v>
      </c>
      <c r="C75" s="412">
        <v>125</v>
      </c>
      <c r="D75" s="412"/>
      <c r="E75" s="412">
        <v>125</v>
      </c>
      <c r="F75" s="115" t="s">
        <v>5</v>
      </c>
    </row>
    <row r="76" spans="1:6" ht="15" customHeight="1" x14ac:dyDescent="0.25">
      <c r="A76" s="487" t="s">
        <v>3</v>
      </c>
      <c r="B76" s="112" t="s">
        <v>4</v>
      </c>
      <c r="C76" s="412">
        <v>200</v>
      </c>
      <c r="D76" s="412"/>
      <c r="E76" s="412">
        <v>200</v>
      </c>
      <c r="F76" s="115" t="s">
        <v>5</v>
      </c>
    </row>
    <row r="77" spans="1:6" ht="15" customHeight="1" x14ac:dyDescent="0.25">
      <c r="A77" s="487" t="s">
        <v>8</v>
      </c>
      <c r="B77" s="112" t="s">
        <v>2756</v>
      </c>
      <c r="C77" s="412">
        <v>30.49</v>
      </c>
      <c r="D77" s="412">
        <v>6.1</v>
      </c>
      <c r="E77" s="412">
        <v>36.590000000000003</v>
      </c>
      <c r="F77" s="115" t="s">
        <v>5</v>
      </c>
    </row>
    <row r="78" spans="1:6" ht="15" customHeight="1" x14ac:dyDescent="0.25">
      <c r="A78" s="112" t="s">
        <v>1845</v>
      </c>
      <c r="B78" s="253" t="s">
        <v>2720</v>
      </c>
      <c r="C78" s="412">
        <v>499.71</v>
      </c>
      <c r="D78" s="412">
        <v>99.94</v>
      </c>
      <c r="E78" s="412">
        <v>599.65</v>
      </c>
      <c r="F78" s="115" t="s">
        <v>5</v>
      </c>
    </row>
    <row r="79" spans="1:6" ht="15" customHeight="1" x14ac:dyDescent="0.25">
      <c r="A79" s="487" t="s">
        <v>2023</v>
      </c>
      <c r="B79" s="112" t="s">
        <v>2757</v>
      </c>
      <c r="C79" s="412">
        <v>52.03</v>
      </c>
      <c r="D79" s="412">
        <v>2.6</v>
      </c>
      <c r="E79" s="412">
        <v>54.63</v>
      </c>
      <c r="F79" s="115">
        <v>203743</v>
      </c>
    </row>
    <row r="80" spans="1:6" ht="15" customHeight="1" x14ac:dyDescent="0.25">
      <c r="A80" s="487" t="s">
        <v>2611</v>
      </c>
      <c r="B80" s="112" t="s">
        <v>2200</v>
      </c>
      <c r="C80" s="412">
        <v>28.6</v>
      </c>
      <c r="D80" s="412">
        <v>5.72</v>
      </c>
      <c r="E80" s="412">
        <v>34.32</v>
      </c>
      <c r="F80" s="136" t="s">
        <v>5</v>
      </c>
    </row>
    <row r="81" spans="1:6" ht="15" customHeight="1" x14ac:dyDescent="0.25">
      <c r="A81" s="487"/>
      <c r="C81" s="412"/>
      <c r="D81" s="412"/>
      <c r="E81" s="412"/>
    </row>
    <row r="82" spans="1:6" ht="15" customHeight="1" x14ac:dyDescent="0.25">
      <c r="A82" s="129"/>
      <c r="B82" s="127"/>
      <c r="C82" s="410">
        <f>SUM(C74:C81)</f>
        <v>1239.83</v>
      </c>
      <c r="D82" s="410">
        <f>SUM(D74:D81)</f>
        <v>114.35999999999999</v>
      </c>
      <c r="E82" s="410">
        <f>SUM(E74:E81)</f>
        <v>1354.19</v>
      </c>
    </row>
    <row r="83" spans="1:6" ht="15" customHeight="1" x14ac:dyDescent="0.25">
      <c r="A83" s="129"/>
      <c r="B83" s="127"/>
      <c r="C83" s="489"/>
      <c r="D83" s="489"/>
      <c r="E83" s="489"/>
    </row>
    <row r="84" spans="1:6" ht="15" customHeight="1" x14ac:dyDescent="0.3">
      <c r="A84" s="134" t="s">
        <v>2578</v>
      </c>
      <c r="B84" s="127"/>
      <c r="C84" s="489"/>
      <c r="D84" s="489"/>
      <c r="E84" s="489"/>
    </row>
    <row r="85" spans="1:6" ht="15" customHeight="1" x14ac:dyDescent="0.25">
      <c r="A85" s="129" t="s">
        <v>891</v>
      </c>
      <c r="B85" s="127" t="s">
        <v>2315</v>
      </c>
      <c r="C85" s="489">
        <v>313.33</v>
      </c>
      <c r="D85" s="489">
        <v>62.67</v>
      </c>
      <c r="E85" s="489">
        <v>376</v>
      </c>
      <c r="F85" s="136">
        <v>203744</v>
      </c>
    </row>
    <row r="86" spans="1:6" ht="15" customHeight="1" x14ac:dyDescent="0.25">
      <c r="A86" s="129"/>
      <c r="B86" s="127"/>
      <c r="C86" s="489"/>
      <c r="D86" s="489"/>
      <c r="E86" s="489"/>
      <c r="F86" s="136"/>
    </row>
    <row r="87" spans="1:6" ht="15" customHeight="1" x14ac:dyDescent="0.25">
      <c r="A87" s="129"/>
      <c r="B87" s="127"/>
      <c r="C87" s="410">
        <f>SUM(C85:C86)</f>
        <v>313.33</v>
      </c>
      <c r="D87" s="410">
        <f>SUM(D85:D86)</f>
        <v>62.67</v>
      </c>
      <c r="E87" s="410">
        <f>SUM(E85:E86)</f>
        <v>376</v>
      </c>
    </row>
    <row r="88" spans="1:6" ht="15" customHeight="1" x14ac:dyDescent="0.25">
      <c r="A88" s="129"/>
      <c r="B88" s="127"/>
      <c r="C88" s="489"/>
      <c r="D88" s="489"/>
      <c r="E88" s="489"/>
    </row>
    <row r="89" spans="1:6" ht="15" customHeight="1" x14ac:dyDescent="0.35">
      <c r="A89" s="488" t="s">
        <v>72</v>
      </c>
      <c r="B89" s="284"/>
      <c r="C89" s="395"/>
      <c r="D89" s="395"/>
      <c r="E89" s="395"/>
      <c r="F89" s="266"/>
    </row>
    <row r="90" spans="1:6" ht="15" customHeight="1" x14ac:dyDescent="0.25">
      <c r="A90" s="112" t="s">
        <v>2378</v>
      </c>
      <c r="B90" s="487" t="s">
        <v>2758</v>
      </c>
      <c r="C90" s="412">
        <v>1260</v>
      </c>
      <c r="D90" s="412">
        <v>252</v>
      </c>
      <c r="E90" s="412">
        <v>1512</v>
      </c>
      <c r="F90" s="115">
        <v>203745</v>
      </c>
    </row>
    <row r="91" spans="1:6" ht="15" customHeight="1" x14ac:dyDescent="0.35">
      <c r="A91" s="488"/>
      <c r="B91" s="284"/>
      <c r="C91" s="410">
        <f>SUM(C90:C90)</f>
        <v>1260</v>
      </c>
      <c r="D91" s="410">
        <f>SUM(D90:D90)</f>
        <v>252</v>
      </c>
      <c r="E91" s="410">
        <f>SUM(E90:E90)</f>
        <v>1512</v>
      </c>
      <c r="F91" s="266"/>
    </row>
    <row r="92" spans="1:6" ht="15" customHeight="1" x14ac:dyDescent="0.35">
      <c r="A92" s="488"/>
      <c r="B92" s="284"/>
      <c r="C92" s="489"/>
      <c r="D92" s="489"/>
      <c r="E92" s="489"/>
      <c r="F92" s="266"/>
    </row>
    <row r="93" spans="1:6" ht="15" customHeight="1" x14ac:dyDescent="0.35">
      <c r="A93" s="488" t="s">
        <v>1907</v>
      </c>
      <c r="B93" s="284"/>
      <c r="C93" s="395"/>
      <c r="D93" s="395"/>
      <c r="E93" s="395"/>
      <c r="F93" s="266"/>
    </row>
    <row r="94" spans="1:6" ht="15" customHeight="1" x14ac:dyDescent="0.35">
      <c r="B94" s="487"/>
      <c r="C94" s="412"/>
      <c r="D94" s="412"/>
      <c r="E94" s="412"/>
      <c r="F94" s="266"/>
    </row>
    <row r="95" spans="1:6" ht="15" customHeight="1" x14ac:dyDescent="0.35">
      <c r="A95" s="488"/>
      <c r="B95" s="284"/>
      <c r="C95" s="410">
        <f>SUM(C94:C94)</f>
        <v>0</v>
      </c>
      <c r="D95" s="410">
        <f>SUM(D94:D94)</f>
        <v>0</v>
      </c>
      <c r="E95" s="410">
        <f>SUM(E94:E94)</f>
        <v>0</v>
      </c>
    </row>
    <row r="96" spans="1:6" ht="15" customHeight="1" x14ac:dyDescent="0.35">
      <c r="A96" s="488"/>
      <c r="B96" s="284"/>
      <c r="C96" s="489"/>
      <c r="D96" s="489"/>
      <c r="E96" s="489"/>
    </row>
    <row r="97" spans="1:8" ht="15" customHeight="1" x14ac:dyDescent="0.25">
      <c r="A97" s="486" t="s">
        <v>2680</v>
      </c>
      <c r="C97" s="130"/>
      <c r="D97" s="130"/>
      <c r="E97" s="130"/>
    </row>
    <row r="98" spans="1:8" ht="15" customHeight="1" x14ac:dyDescent="0.25">
      <c r="A98" s="487" t="s">
        <v>2759</v>
      </c>
      <c r="B98" s="112" t="s">
        <v>2760</v>
      </c>
      <c r="C98" s="130">
        <v>13.75</v>
      </c>
      <c r="D98" s="130"/>
      <c r="E98" s="130">
        <v>13.75</v>
      </c>
      <c r="F98" s="115">
        <v>203746</v>
      </c>
    </row>
    <row r="99" spans="1:8" ht="15" customHeight="1" x14ac:dyDescent="0.25">
      <c r="C99" s="122"/>
      <c r="D99" s="122"/>
      <c r="E99" s="122"/>
    </row>
    <row r="100" spans="1:8" ht="15" customHeight="1" x14ac:dyDescent="0.25">
      <c r="A100" s="487"/>
      <c r="C100" s="410">
        <f>SUM(C98:C99)</f>
        <v>13.75</v>
      </c>
      <c r="D100" s="410">
        <f>SUM(D98:D99)</f>
        <v>0</v>
      </c>
      <c r="E100" s="410">
        <f>SUM(E98:E99)</f>
        <v>13.75</v>
      </c>
    </row>
    <row r="101" spans="1:8" ht="15" customHeight="1" x14ac:dyDescent="0.3">
      <c r="A101" s="486"/>
      <c r="B101" s="128"/>
      <c r="C101" s="489"/>
      <c r="D101" s="489"/>
      <c r="E101" s="489"/>
    </row>
    <row r="102" spans="1:8" ht="15" customHeight="1" x14ac:dyDescent="0.25">
      <c r="A102" s="135" t="s">
        <v>2586</v>
      </c>
      <c r="B102" s="135"/>
      <c r="C102" s="412"/>
      <c r="D102" s="412"/>
      <c r="E102" s="412"/>
    </row>
    <row r="103" spans="1:8" ht="15" customHeight="1" x14ac:dyDescent="0.25">
      <c r="A103" s="252" t="s">
        <v>8</v>
      </c>
      <c r="B103" s="252" t="s">
        <v>2756</v>
      </c>
      <c r="C103" s="412">
        <v>25.97</v>
      </c>
      <c r="D103" s="412">
        <v>5.19</v>
      </c>
      <c r="E103" s="412">
        <v>31.16</v>
      </c>
      <c r="F103" s="115" t="s">
        <v>5</v>
      </c>
    </row>
    <row r="104" spans="1:8" ht="15" customHeight="1" x14ac:dyDescent="0.25">
      <c r="A104" s="487" t="s">
        <v>21</v>
      </c>
      <c r="B104" s="253" t="s">
        <v>2761</v>
      </c>
      <c r="C104" s="412">
        <v>28.6</v>
      </c>
      <c r="D104" s="412">
        <v>5.72</v>
      </c>
      <c r="E104" s="412">
        <v>34.32</v>
      </c>
      <c r="F104" s="126" t="s">
        <v>5</v>
      </c>
    </row>
    <row r="105" spans="1:8" ht="15" customHeight="1" x14ac:dyDescent="0.25">
      <c r="C105" s="410">
        <f>SUM(C103:C104)</f>
        <v>54.57</v>
      </c>
      <c r="D105" s="410">
        <f>SUM(D103:D104)</f>
        <v>10.91</v>
      </c>
      <c r="E105" s="410">
        <f>SUM(E103:E104)</f>
        <v>65.48</v>
      </c>
      <c r="H105" s="249"/>
    </row>
    <row r="106" spans="1:8" ht="15" customHeight="1" x14ac:dyDescent="0.25">
      <c r="C106" s="489"/>
      <c r="D106" s="489"/>
      <c r="E106" s="489"/>
      <c r="H106" s="249"/>
    </row>
    <row r="107" spans="1:8" ht="15" customHeight="1" x14ac:dyDescent="0.25">
      <c r="A107" s="486" t="s">
        <v>2682</v>
      </c>
      <c r="C107" s="112"/>
      <c r="D107" s="112"/>
      <c r="E107" s="112"/>
      <c r="F107" s="112"/>
    </row>
    <row r="108" spans="1:8" ht="15" customHeight="1" x14ac:dyDescent="0.25">
      <c r="A108" s="137" t="s">
        <v>90</v>
      </c>
      <c r="B108" s="138" t="s">
        <v>91</v>
      </c>
      <c r="C108" s="122">
        <v>9788.93</v>
      </c>
      <c r="D108" s="450"/>
      <c r="E108" s="122">
        <v>9788.93</v>
      </c>
      <c r="F108" s="124" t="s">
        <v>92</v>
      </c>
    </row>
    <row r="109" spans="1:8" ht="15" customHeight="1" x14ac:dyDescent="0.25">
      <c r="A109" s="137" t="s">
        <v>93</v>
      </c>
      <c r="B109" s="138" t="s">
        <v>94</v>
      </c>
      <c r="C109" s="122">
        <v>2374.83</v>
      </c>
      <c r="D109" s="450"/>
      <c r="E109" s="122">
        <v>2374.83</v>
      </c>
      <c r="F109" s="492">
        <v>203747</v>
      </c>
    </row>
    <row r="110" spans="1:8" ht="15" customHeight="1" x14ac:dyDescent="0.25">
      <c r="A110" s="137" t="s">
        <v>95</v>
      </c>
      <c r="B110" s="138" t="s">
        <v>2317</v>
      </c>
      <c r="C110" s="122">
        <v>2720.13</v>
      </c>
      <c r="D110" s="450"/>
      <c r="E110" s="122">
        <v>2720.13</v>
      </c>
      <c r="F110" s="492">
        <v>203748</v>
      </c>
    </row>
    <row r="111" spans="1:8" ht="15" customHeight="1" x14ac:dyDescent="0.25">
      <c r="C111" s="410">
        <f>SUM(C108:C110)</f>
        <v>14883.89</v>
      </c>
      <c r="D111" s="410">
        <f>SUM(D108:D110)</f>
        <v>0</v>
      </c>
      <c r="E111" s="410">
        <f>SUM(E108:E110)</f>
        <v>14883.89</v>
      </c>
      <c r="F111" s="112"/>
    </row>
    <row r="112" spans="1:8" ht="15" customHeight="1" x14ac:dyDescent="0.25">
      <c r="C112" s="112"/>
      <c r="D112" s="112"/>
      <c r="E112" s="112"/>
      <c r="F112" s="112"/>
    </row>
    <row r="113" spans="1:5" ht="15" customHeight="1" x14ac:dyDescent="0.25">
      <c r="B113" s="141" t="s">
        <v>75</v>
      </c>
      <c r="C113" s="410">
        <f>SUM(+C105+C12+C71+C42+C25+C55+C82+C64+C87+C91+C95+C100+C111)</f>
        <v>31574.53</v>
      </c>
      <c r="D113" s="410">
        <f>SUM(+D105+D12+D71+D42+D25+D55+D82+D64+D87+D91+D95+D100+D111)</f>
        <v>1783.5800000000002</v>
      </c>
      <c r="E113" s="410">
        <f>SUM(+E105+E12+E71+E42+E25+E55+E82+E64+E87+E91+E95+E100+E111)</f>
        <v>33358.11</v>
      </c>
    </row>
    <row r="114" spans="1:5" ht="15" customHeight="1" x14ac:dyDescent="0.25">
      <c r="B114" s="145"/>
      <c r="C114" s="489"/>
      <c r="D114" s="489"/>
      <c r="E114" s="489"/>
    </row>
    <row r="115" spans="1:5" ht="15" customHeight="1" x14ac:dyDescent="0.25">
      <c r="B115" s="127"/>
      <c r="C115" s="489"/>
      <c r="D115" s="489"/>
      <c r="E115" s="489"/>
    </row>
    <row r="116" spans="1:5" ht="15" customHeight="1" x14ac:dyDescent="0.25">
      <c r="A116" s="438"/>
      <c r="B116" s="436"/>
      <c r="C116" s="120"/>
    </row>
    <row r="117" spans="1:5" ht="15" customHeight="1" x14ac:dyDescent="0.25">
      <c r="A117" s="143"/>
    </row>
    <row r="118" spans="1:5" ht="15" customHeight="1" x14ac:dyDescent="0.25"/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spans="1:8" ht="15" customHeight="1" x14ac:dyDescent="0.25"/>
    <row r="130" spans="1:8" ht="15" customHeight="1" x14ac:dyDescent="0.25">
      <c r="G130" s="137"/>
    </row>
    <row r="131" spans="1:8" ht="15" customHeight="1" x14ac:dyDescent="0.25">
      <c r="H131" s="137"/>
    </row>
    <row r="132" spans="1:8" ht="15" customHeight="1" x14ac:dyDescent="0.25">
      <c r="H132" s="137"/>
    </row>
    <row r="133" spans="1:8" s="137" customFormat="1" ht="15" customHeight="1" x14ac:dyDescent="0.25">
      <c r="A133" s="112"/>
      <c r="B133" s="112"/>
      <c r="C133" s="409"/>
      <c r="D133" s="409"/>
      <c r="E133" s="409"/>
      <c r="F133" s="115"/>
      <c r="G133" s="112"/>
      <c r="H133" s="112"/>
    </row>
    <row r="134" spans="1:8" s="137" customFormat="1" x14ac:dyDescent="0.25">
      <c r="A134" s="112"/>
      <c r="B134" s="112"/>
      <c r="C134" s="409"/>
      <c r="D134" s="409"/>
      <c r="E134" s="409"/>
      <c r="F134" s="115"/>
      <c r="G134" s="112"/>
      <c r="H134" s="112"/>
    </row>
    <row r="135" spans="1:8" s="137" customFormat="1" x14ac:dyDescent="0.25">
      <c r="A135" s="112"/>
      <c r="B135" s="112"/>
      <c r="C135" s="409"/>
      <c r="D135" s="409"/>
      <c r="E135" s="409"/>
      <c r="F135" s="115"/>
      <c r="G135" s="112"/>
      <c r="H135" s="112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9" sqref="C9"/>
    </sheetView>
  </sheetViews>
  <sheetFormatPr defaultColWidth="8.8984375" defaultRowHeight="12.7" x14ac:dyDescent="0.25"/>
  <cols>
    <col min="1" max="1" width="3.296875" style="1" customWidth="1"/>
    <col min="2" max="2" width="27.69921875" style="2" customWidth="1"/>
    <col min="3" max="3" width="26.69921875" style="2" customWidth="1"/>
    <col min="4" max="4" width="10.296875" style="4" customWidth="1"/>
    <col min="5" max="5" width="9.296875" style="4" customWidth="1"/>
    <col min="6" max="6" width="11.69921875" style="4" customWidth="1"/>
    <col min="7" max="7" width="9.296875" style="5" customWidth="1"/>
    <col min="8" max="8" width="8.296875" style="1" customWidth="1"/>
    <col min="9" max="256" width="8.8984375" style="2"/>
    <col min="257" max="257" width="3.296875" style="2" customWidth="1"/>
    <col min="258" max="258" width="27.69921875" style="2" customWidth="1"/>
    <col min="259" max="259" width="26.69921875" style="2" customWidth="1"/>
    <col min="260" max="260" width="10.296875" style="2" customWidth="1"/>
    <col min="261" max="261" width="9.296875" style="2" customWidth="1"/>
    <col min="262" max="262" width="11.69921875" style="2" customWidth="1"/>
    <col min="263" max="263" width="9.296875" style="2" customWidth="1"/>
    <col min="264" max="264" width="8.296875" style="2" customWidth="1"/>
    <col min="265" max="512" width="8.8984375" style="2"/>
    <col min="513" max="513" width="3.296875" style="2" customWidth="1"/>
    <col min="514" max="514" width="27.69921875" style="2" customWidth="1"/>
    <col min="515" max="515" width="26.69921875" style="2" customWidth="1"/>
    <col min="516" max="516" width="10.296875" style="2" customWidth="1"/>
    <col min="517" max="517" width="9.296875" style="2" customWidth="1"/>
    <col min="518" max="518" width="11.69921875" style="2" customWidth="1"/>
    <col min="519" max="519" width="9.296875" style="2" customWidth="1"/>
    <col min="520" max="520" width="8.296875" style="2" customWidth="1"/>
    <col min="521" max="768" width="8.8984375" style="2"/>
    <col min="769" max="769" width="3.296875" style="2" customWidth="1"/>
    <col min="770" max="770" width="27.69921875" style="2" customWidth="1"/>
    <col min="771" max="771" width="26.69921875" style="2" customWidth="1"/>
    <col min="772" max="772" width="10.296875" style="2" customWidth="1"/>
    <col min="773" max="773" width="9.296875" style="2" customWidth="1"/>
    <col min="774" max="774" width="11.69921875" style="2" customWidth="1"/>
    <col min="775" max="775" width="9.296875" style="2" customWidth="1"/>
    <col min="776" max="776" width="8.296875" style="2" customWidth="1"/>
    <col min="777" max="1024" width="8.8984375" style="2"/>
    <col min="1025" max="1025" width="3.296875" style="2" customWidth="1"/>
    <col min="1026" max="1026" width="27.69921875" style="2" customWidth="1"/>
    <col min="1027" max="1027" width="26.69921875" style="2" customWidth="1"/>
    <col min="1028" max="1028" width="10.296875" style="2" customWidth="1"/>
    <col min="1029" max="1029" width="9.296875" style="2" customWidth="1"/>
    <col min="1030" max="1030" width="11.69921875" style="2" customWidth="1"/>
    <col min="1031" max="1031" width="9.296875" style="2" customWidth="1"/>
    <col min="1032" max="1032" width="8.296875" style="2" customWidth="1"/>
    <col min="1033" max="1280" width="8.8984375" style="2"/>
    <col min="1281" max="1281" width="3.296875" style="2" customWidth="1"/>
    <col min="1282" max="1282" width="27.69921875" style="2" customWidth="1"/>
    <col min="1283" max="1283" width="26.69921875" style="2" customWidth="1"/>
    <col min="1284" max="1284" width="10.296875" style="2" customWidth="1"/>
    <col min="1285" max="1285" width="9.296875" style="2" customWidth="1"/>
    <col min="1286" max="1286" width="11.69921875" style="2" customWidth="1"/>
    <col min="1287" max="1287" width="9.296875" style="2" customWidth="1"/>
    <col min="1288" max="1288" width="8.296875" style="2" customWidth="1"/>
    <col min="1289" max="1536" width="8.8984375" style="2"/>
    <col min="1537" max="1537" width="3.296875" style="2" customWidth="1"/>
    <col min="1538" max="1538" width="27.69921875" style="2" customWidth="1"/>
    <col min="1539" max="1539" width="26.69921875" style="2" customWidth="1"/>
    <col min="1540" max="1540" width="10.296875" style="2" customWidth="1"/>
    <col min="1541" max="1541" width="9.296875" style="2" customWidth="1"/>
    <col min="1542" max="1542" width="11.69921875" style="2" customWidth="1"/>
    <col min="1543" max="1543" width="9.296875" style="2" customWidth="1"/>
    <col min="1544" max="1544" width="8.296875" style="2" customWidth="1"/>
    <col min="1545" max="1792" width="8.8984375" style="2"/>
    <col min="1793" max="1793" width="3.296875" style="2" customWidth="1"/>
    <col min="1794" max="1794" width="27.69921875" style="2" customWidth="1"/>
    <col min="1795" max="1795" width="26.69921875" style="2" customWidth="1"/>
    <col min="1796" max="1796" width="10.296875" style="2" customWidth="1"/>
    <col min="1797" max="1797" width="9.296875" style="2" customWidth="1"/>
    <col min="1798" max="1798" width="11.69921875" style="2" customWidth="1"/>
    <col min="1799" max="1799" width="9.296875" style="2" customWidth="1"/>
    <col min="1800" max="1800" width="8.296875" style="2" customWidth="1"/>
    <col min="1801" max="2048" width="8.8984375" style="2"/>
    <col min="2049" max="2049" width="3.296875" style="2" customWidth="1"/>
    <col min="2050" max="2050" width="27.69921875" style="2" customWidth="1"/>
    <col min="2051" max="2051" width="26.69921875" style="2" customWidth="1"/>
    <col min="2052" max="2052" width="10.296875" style="2" customWidth="1"/>
    <col min="2053" max="2053" width="9.296875" style="2" customWidth="1"/>
    <col min="2054" max="2054" width="11.69921875" style="2" customWidth="1"/>
    <col min="2055" max="2055" width="9.296875" style="2" customWidth="1"/>
    <col min="2056" max="2056" width="8.296875" style="2" customWidth="1"/>
    <col min="2057" max="2304" width="8.8984375" style="2"/>
    <col min="2305" max="2305" width="3.296875" style="2" customWidth="1"/>
    <col min="2306" max="2306" width="27.69921875" style="2" customWidth="1"/>
    <col min="2307" max="2307" width="26.69921875" style="2" customWidth="1"/>
    <col min="2308" max="2308" width="10.296875" style="2" customWidth="1"/>
    <col min="2309" max="2309" width="9.296875" style="2" customWidth="1"/>
    <col min="2310" max="2310" width="11.69921875" style="2" customWidth="1"/>
    <col min="2311" max="2311" width="9.296875" style="2" customWidth="1"/>
    <col min="2312" max="2312" width="8.296875" style="2" customWidth="1"/>
    <col min="2313" max="2560" width="8.8984375" style="2"/>
    <col min="2561" max="2561" width="3.296875" style="2" customWidth="1"/>
    <col min="2562" max="2562" width="27.69921875" style="2" customWidth="1"/>
    <col min="2563" max="2563" width="26.69921875" style="2" customWidth="1"/>
    <col min="2564" max="2564" width="10.296875" style="2" customWidth="1"/>
    <col min="2565" max="2565" width="9.296875" style="2" customWidth="1"/>
    <col min="2566" max="2566" width="11.69921875" style="2" customWidth="1"/>
    <col min="2567" max="2567" width="9.296875" style="2" customWidth="1"/>
    <col min="2568" max="2568" width="8.296875" style="2" customWidth="1"/>
    <col min="2569" max="2816" width="8.8984375" style="2"/>
    <col min="2817" max="2817" width="3.296875" style="2" customWidth="1"/>
    <col min="2818" max="2818" width="27.69921875" style="2" customWidth="1"/>
    <col min="2819" max="2819" width="26.69921875" style="2" customWidth="1"/>
    <col min="2820" max="2820" width="10.296875" style="2" customWidth="1"/>
    <col min="2821" max="2821" width="9.296875" style="2" customWidth="1"/>
    <col min="2822" max="2822" width="11.69921875" style="2" customWidth="1"/>
    <col min="2823" max="2823" width="9.296875" style="2" customWidth="1"/>
    <col min="2824" max="2824" width="8.296875" style="2" customWidth="1"/>
    <col min="2825" max="3072" width="8.8984375" style="2"/>
    <col min="3073" max="3073" width="3.296875" style="2" customWidth="1"/>
    <col min="3074" max="3074" width="27.69921875" style="2" customWidth="1"/>
    <col min="3075" max="3075" width="26.69921875" style="2" customWidth="1"/>
    <col min="3076" max="3076" width="10.296875" style="2" customWidth="1"/>
    <col min="3077" max="3077" width="9.296875" style="2" customWidth="1"/>
    <col min="3078" max="3078" width="11.69921875" style="2" customWidth="1"/>
    <col min="3079" max="3079" width="9.296875" style="2" customWidth="1"/>
    <col min="3080" max="3080" width="8.296875" style="2" customWidth="1"/>
    <col min="3081" max="3328" width="8.8984375" style="2"/>
    <col min="3329" max="3329" width="3.296875" style="2" customWidth="1"/>
    <col min="3330" max="3330" width="27.69921875" style="2" customWidth="1"/>
    <col min="3331" max="3331" width="26.69921875" style="2" customWidth="1"/>
    <col min="3332" max="3332" width="10.296875" style="2" customWidth="1"/>
    <col min="3333" max="3333" width="9.296875" style="2" customWidth="1"/>
    <col min="3334" max="3334" width="11.69921875" style="2" customWidth="1"/>
    <col min="3335" max="3335" width="9.296875" style="2" customWidth="1"/>
    <col min="3336" max="3336" width="8.296875" style="2" customWidth="1"/>
    <col min="3337" max="3584" width="8.8984375" style="2"/>
    <col min="3585" max="3585" width="3.296875" style="2" customWidth="1"/>
    <col min="3586" max="3586" width="27.69921875" style="2" customWidth="1"/>
    <col min="3587" max="3587" width="26.69921875" style="2" customWidth="1"/>
    <col min="3588" max="3588" width="10.296875" style="2" customWidth="1"/>
    <col min="3589" max="3589" width="9.296875" style="2" customWidth="1"/>
    <col min="3590" max="3590" width="11.69921875" style="2" customWidth="1"/>
    <col min="3591" max="3591" width="9.296875" style="2" customWidth="1"/>
    <col min="3592" max="3592" width="8.296875" style="2" customWidth="1"/>
    <col min="3593" max="3840" width="8.8984375" style="2"/>
    <col min="3841" max="3841" width="3.296875" style="2" customWidth="1"/>
    <col min="3842" max="3842" width="27.69921875" style="2" customWidth="1"/>
    <col min="3843" max="3843" width="26.69921875" style="2" customWidth="1"/>
    <col min="3844" max="3844" width="10.296875" style="2" customWidth="1"/>
    <col min="3845" max="3845" width="9.296875" style="2" customWidth="1"/>
    <col min="3846" max="3846" width="11.69921875" style="2" customWidth="1"/>
    <col min="3847" max="3847" width="9.296875" style="2" customWidth="1"/>
    <col min="3848" max="3848" width="8.296875" style="2" customWidth="1"/>
    <col min="3849" max="4096" width="8.8984375" style="2"/>
    <col min="4097" max="4097" width="3.296875" style="2" customWidth="1"/>
    <col min="4098" max="4098" width="27.69921875" style="2" customWidth="1"/>
    <col min="4099" max="4099" width="26.69921875" style="2" customWidth="1"/>
    <col min="4100" max="4100" width="10.296875" style="2" customWidth="1"/>
    <col min="4101" max="4101" width="9.296875" style="2" customWidth="1"/>
    <col min="4102" max="4102" width="11.69921875" style="2" customWidth="1"/>
    <col min="4103" max="4103" width="9.296875" style="2" customWidth="1"/>
    <col min="4104" max="4104" width="8.296875" style="2" customWidth="1"/>
    <col min="4105" max="4352" width="8.8984375" style="2"/>
    <col min="4353" max="4353" width="3.296875" style="2" customWidth="1"/>
    <col min="4354" max="4354" width="27.69921875" style="2" customWidth="1"/>
    <col min="4355" max="4355" width="26.69921875" style="2" customWidth="1"/>
    <col min="4356" max="4356" width="10.296875" style="2" customWidth="1"/>
    <col min="4357" max="4357" width="9.296875" style="2" customWidth="1"/>
    <col min="4358" max="4358" width="11.69921875" style="2" customWidth="1"/>
    <col min="4359" max="4359" width="9.296875" style="2" customWidth="1"/>
    <col min="4360" max="4360" width="8.296875" style="2" customWidth="1"/>
    <col min="4361" max="4608" width="8.8984375" style="2"/>
    <col min="4609" max="4609" width="3.296875" style="2" customWidth="1"/>
    <col min="4610" max="4610" width="27.69921875" style="2" customWidth="1"/>
    <col min="4611" max="4611" width="26.69921875" style="2" customWidth="1"/>
    <col min="4612" max="4612" width="10.296875" style="2" customWidth="1"/>
    <col min="4613" max="4613" width="9.296875" style="2" customWidth="1"/>
    <col min="4614" max="4614" width="11.69921875" style="2" customWidth="1"/>
    <col min="4615" max="4615" width="9.296875" style="2" customWidth="1"/>
    <col min="4616" max="4616" width="8.296875" style="2" customWidth="1"/>
    <col min="4617" max="4864" width="8.8984375" style="2"/>
    <col min="4865" max="4865" width="3.296875" style="2" customWidth="1"/>
    <col min="4866" max="4866" width="27.69921875" style="2" customWidth="1"/>
    <col min="4867" max="4867" width="26.69921875" style="2" customWidth="1"/>
    <col min="4868" max="4868" width="10.296875" style="2" customWidth="1"/>
    <col min="4869" max="4869" width="9.296875" style="2" customWidth="1"/>
    <col min="4870" max="4870" width="11.69921875" style="2" customWidth="1"/>
    <col min="4871" max="4871" width="9.296875" style="2" customWidth="1"/>
    <col min="4872" max="4872" width="8.296875" style="2" customWidth="1"/>
    <col min="4873" max="5120" width="8.8984375" style="2"/>
    <col min="5121" max="5121" width="3.296875" style="2" customWidth="1"/>
    <col min="5122" max="5122" width="27.69921875" style="2" customWidth="1"/>
    <col min="5123" max="5123" width="26.69921875" style="2" customWidth="1"/>
    <col min="5124" max="5124" width="10.296875" style="2" customWidth="1"/>
    <col min="5125" max="5125" width="9.296875" style="2" customWidth="1"/>
    <col min="5126" max="5126" width="11.69921875" style="2" customWidth="1"/>
    <col min="5127" max="5127" width="9.296875" style="2" customWidth="1"/>
    <col min="5128" max="5128" width="8.296875" style="2" customWidth="1"/>
    <col min="5129" max="5376" width="8.8984375" style="2"/>
    <col min="5377" max="5377" width="3.296875" style="2" customWidth="1"/>
    <col min="5378" max="5378" width="27.69921875" style="2" customWidth="1"/>
    <col min="5379" max="5379" width="26.69921875" style="2" customWidth="1"/>
    <col min="5380" max="5380" width="10.296875" style="2" customWidth="1"/>
    <col min="5381" max="5381" width="9.296875" style="2" customWidth="1"/>
    <col min="5382" max="5382" width="11.69921875" style="2" customWidth="1"/>
    <col min="5383" max="5383" width="9.296875" style="2" customWidth="1"/>
    <col min="5384" max="5384" width="8.296875" style="2" customWidth="1"/>
    <col min="5385" max="5632" width="8.8984375" style="2"/>
    <col min="5633" max="5633" width="3.296875" style="2" customWidth="1"/>
    <col min="5634" max="5634" width="27.69921875" style="2" customWidth="1"/>
    <col min="5635" max="5635" width="26.69921875" style="2" customWidth="1"/>
    <col min="5636" max="5636" width="10.296875" style="2" customWidth="1"/>
    <col min="5637" max="5637" width="9.296875" style="2" customWidth="1"/>
    <col min="5638" max="5638" width="11.69921875" style="2" customWidth="1"/>
    <col min="5639" max="5639" width="9.296875" style="2" customWidth="1"/>
    <col min="5640" max="5640" width="8.296875" style="2" customWidth="1"/>
    <col min="5641" max="5888" width="8.8984375" style="2"/>
    <col min="5889" max="5889" width="3.296875" style="2" customWidth="1"/>
    <col min="5890" max="5890" width="27.69921875" style="2" customWidth="1"/>
    <col min="5891" max="5891" width="26.69921875" style="2" customWidth="1"/>
    <col min="5892" max="5892" width="10.296875" style="2" customWidth="1"/>
    <col min="5893" max="5893" width="9.296875" style="2" customWidth="1"/>
    <col min="5894" max="5894" width="11.69921875" style="2" customWidth="1"/>
    <col min="5895" max="5895" width="9.296875" style="2" customWidth="1"/>
    <col min="5896" max="5896" width="8.296875" style="2" customWidth="1"/>
    <col min="5897" max="6144" width="8.8984375" style="2"/>
    <col min="6145" max="6145" width="3.296875" style="2" customWidth="1"/>
    <col min="6146" max="6146" width="27.69921875" style="2" customWidth="1"/>
    <col min="6147" max="6147" width="26.69921875" style="2" customWidth="1"/>
    <col min="6148" max="6148" width="10.296875" style="2" customWidth="1"/>
    <col min="6149" max="6149" width="9.296875" style="2" customWidth="1"/>
    <col min="6150" max="6150" width="11.69921875" style="2" customWidth="1"/>
    <col min="6151" max="6151" width="9.296875" style="2" customWidth="1"/>
    <col min="6152" max="6152" width="8.296875" style="2" customWidth="1"/>
    <col min="6153" max="6400" width="8.8984375" style="2"/>
    <col min="6401" max="6401" width="3.296875" style="2" customWidth="1"/>
    <col min="6402" max="6402" width="27.69921875" style="2" customWidth="1"/>
    <col min="6403" max="6403" width="26.69921875" style="2" customWidth="1"/>
    <col min="6404" max="6404" width="10.296875" style="2" customWidth="1"/>
    <col min="6405" max="6405" width="9.296875" style="2" customWidth="1"/>
    <col min="6406" max="6406" width="11.69921875" style="2" customWidth="1"/>
    <col min="6407" max="6407" width="9.296875" style="2" customWidth="1"/>
    <col min="6408" max="6408" width="8.296875" style="2" customWidth="1"/>
    <col min="6409" max="6656" width="8.8984375" style="2"/>
    <col min="6657" max="6657" width="3.296875" style="2" customWidth="1"/>
    <col min="6658" max="6658" width="27.69921875" style="2" customWidth="1"/>
    <col min="6659" max="6659" width="26.69921875" style="2" customWidth="1"/>
    <col min="6660" max="6660" width="10.296875" style="2" customWidth="1"/>
    <col min="6661" max="6661" width="9.296875" style="2" customWidth="1"/>
    <col min="6662" max="6662" width="11.69921875" style="2" customWidth="1"/>
    <col min="6663" max="6663" width="9.296875" style="2" customWidth="1"/>
    <col min="6664" max="6664" width="8.296875" style="2" customWidth="1"/>
    <col min="6665" max="6912" width="8.8984375" style="2"/>
    <col min="6913" max="6913" width="3.296875" style="2" customWidth="1"/>
    <col min="6914" max="6914" width="27.69921875" style="2" customWidth="1"/>
    <col min="6915" max="6915" width="26.69921875" style="2" customWidth="1"/>
    <col min="6916" max="6916" width="10.296875" style="2" customWidth="1"/>
    <col min="6917" max="6917" width="9.296875" style="2" customWidth="1"/>
    <col min="6918" max="6918" width="11.69921875" style="2" customWidth="1"/>
    <col min="6919" max="6919" width="9.296875" style="2" customWidth="1"/>
    <col min="6920" max="6920" width="8.296875" style="2" customWidth="1"/>
    <col min="6921" max="7168" width="8.8984375" style="2"/>
    <col min="7169" max="7169" width="3.296875" style="2" customWidth="1"/>
    <col min="7170" max="7170" width="27.69921875" style="2" customWidth="1"/>
    <col min="7171" max="7171" width="26.69921875" style="2" customWidth="1"/>
    <col min="7172" max="7172" width="10.296875" style="2" customWidth="1"/>
    <col min="7173" max="7173" width="9.296875" style="2" customWidth="1"/>
    <col min="7174" max="7174" width="11.69921875" style="2" customWidth="1"/>
    <col min="7175" max="7175" width="9.296875" style="2" customWidth="1"/>
    <col min="7176" max="7176" width="8.296875" style="2" customWidth="1"/>
    <col min="7177" max="7424" width="8.8984375" style="2"/>
    <col min="7425" max="7425" width="3.296875" style="2" customWidth="1"/>
    <col min="7426" max="7426" width="27.69921875" style="2" customWidth="1"/>
    <col min="7427" max="7427" width="26.69921875" style="2" customWidth="1"/>
    <col min="7428" max="7428" width="10.296875" style="2" customWidth="1"/>
    <col min="7429" max="7429" width="9.296875" style="2" customWidth="1"/>
    <col min="7430" max="7430" width="11.69921875" style="2" customWidth="1"/>
    <col min="7431" max="7431" width="9.296875" style="2" customWidth="1"/>
    <col min="7432" max="7432" width="8.296875" style="2" customWidth="1"/>
    <col min="7433" max="7680" width="8.8984375" style="2"/>
    <col min="7681" max="7681" width="3.296875" style="2" customWidth="1"/>
    <col min="7682" max="7682" width="27.69921875" style="2" customWidth="1"/>
    <col min="7683" max="7683" width="26.69921875" style="2" customWidth="1"/>
    <col min="7684" max="7684" width="10.296875" style="2" customWidth="1"/>
    <col min="7685" max="7685" width="9.296875" style="2" customWidth="1"/>
    <col min="7686" max="7686" width="11.69921875" style="2" customWidth="1"/>
    <col min="7687" max="7687" width="9.296875" style="2" customWidth="1"/>
    <col min="7688" max="7688" width="8.296875" style="2" customWidth="1"/>
    <col min="7689" max="7936" width="8.8984375" style="2"/>
    <col min="7937" max="7937" width="3.296875" style="2" customWidth="1"/>
    <col min="7938" max="7938" width="27.69921875" style="2" customWidth="1"/>
    <col min="7939" max="7939" width="26.69921875" style="2" customWidth="1"/>
    <col min="7940" max="7940" width="10.296875" style="2" customWidth="1"/>
    <col min="7941" max="7941" width="9.296875" style="2" customWidth="1"/>
    <col min="7942" max="7942" width="11.69921875" style="2" customWidth="1"/>
    <col min="7943" max="7943" width="9.296875" style="2" customWidth="1"/>
    <col min="7944" max="7944" width="8.296875" style="2" customWidth="1"/>
    <col min="7945" max="8192" width="8.8984375" style="2"/>
    <col min="8193" max="8193" width="3.296875" style="2" customWidth="1"/>
    <col min="8194" max="8194" width="27.69921875" style="2" customWidth="1"/>
    <col min="8195" max="8195" width="26.69921875" style="2" customWidth="1"/>
    <col min="8196" max="8196" width="10.296875" style="2" customWidth="1"/>
    <col min="8197" max="8197" width="9.296875" style="2" customWidth="1"/>
    <col min="8198" max="8198" width="11.69921875" style="2" customWidth="1"/>
    <col min="8199" max="8199" width="9.296875" style="2" customWidth="1"/>
    <col min="8200" max="8200" width="8.296875" style="2" customWidth="1"/>
    <col min="8201" max="8448" width="8.8984375" style="2"/>
    <col min="8449" max="8449" width="3.296875" style="2" customWidth="1"/>
    <col min="8450" max="8450" width="27.69921875" style="2" customWidth="1"/>
    <col min="8451" max="8451" width="26.69921875" style="2" customWidth="1"/>
    <col min="8452" max="8452" width="10.296875" style="2" customWidth="1"/>
    <col min="8453" max="8453" width="9.296875" style="2" customWidth="1"/>
    <col min="8454" max="8454" width="11.69921875" style="2" customWidth="1"/>
    <col min="8455" max="8455" width="9.296875" style="2" customWidth="1"/>
    <col min="8456" max="8456" width="8.296875" style="2" customWidth="1"/>
    <col min="8457" max="8704" width="8.8984375" style="2"/>
    <col min="8705" max="8705" width="3.296875" style="2" customWidth="1"/>
    <col min="8706" max="8706" width="27.69921875" style="2" customWidth="1"/>
    <col min="8707" max="8707" width="26.69921875" style="2" customWidth="1"/>
    <col min="8708" max="8708" width="10.296875" style="2" customWidth="1"/>
    <col min="8709" max="8709" width="9.296875" style="2" customWidth="1"/>
    <col min="8710" max="8710" width="11.69921875" style="2" customWidth="1"/>
    <col min="8711" max="8711" width="9.296875" style="2" customWidth="1"/>
    <col min="8712" max="8712" width="8.296875" style="2" customWidth="1"/>
    <col min="8713" max="8960" width="8.8984375" style="2"/>
    <col min="8961" max="8961" width="3.296875" style="2" customWidth="1"/>
    <col min="8962" max="8962" width="27.69921875" style="2" customWidth="1"/>
    <col min="8963" max="8963" width="26.69921875" style="2" customWidth="1"/>
    <col min="8964" max="8964" width="10.296875" style="2" customWidth="1"/>
    <col min="8965" max="8965" width="9.296875" style="2" customWidth="1"/>
    <col min="8966" max="8966" width="11.69921875" style="2" customWidth="1"/>
    <col min="8967" max="8967" width="9.296875" style="2" customWidth="1"/>
    <col min="8968" max="8968" width="8.296875" style="2" customWidth="1"/>
    <col min="8969" max="9216" width="8.8984375" style="2"/>
    <col min="9217" max="9217" width="3.296875" style="2" customWidth="1"/>
    <col min="9218" max="9218" width="27.69921875" style="2" customWidth="1"/>
    <col min="9219" max="9219" width="26.69921875" style="2" customWidth="1"/>
    <col min="9220" max="9220" width="10.296875" style="2" customWidth="1"/>
    <col min="9221" max="9221" width="9.296875" style="2" customWidth="1"/>
    <col min="9222" max="9222" width="11.69921875" style="2" customWidth="1"/>
    <col min="9223" max="9223" width="9.296875" style="2" customWidth="1"/>
    <col min="9224" max="9224" width="8.296875" style="2" customWidth="1"/>
    <col min="9225" max="9472" width="8.8984375" style="2"/>
    <col min="9473" max="9473" width="3.296875" style="2" customWidth="1"/>
    <col min="9474" max="9474" width="27.69921875" style="2" customWidth="1"/>
    <col min="9475" max="9475" width="26.69921875" style="2" customWidth="1"/>
    <col min="9476" max="9476" width="10.296875" style="2" customWidth="1"/>
    <col min="9477" max="9477" width="9.296875" style="2" customWidth="1"/>
    <col min="9478" max="9478" width="11.69921875" style="2" customWidth="1"/>
    <col min="9479" max="9479" width="9.296875" style="2" customWidth="1"/>
    <col min="9480" max="9480" width="8.296875" style="2" customWidth="1"/>
    <col min="9481" max="9728" width="8.8984375" style="2"/>
    <col min="9729" max="9729" width="3.296875" style="2" customWidth="1"/>
    <col min="9730" max="9730" width="27.69921875" style="2" customWidth="1"/>
    <col min="9731" max="9731" width="26.69921875" style="2" customWidth="1"/>
    <col min="9732" max="9732" width="10.296875" style="2" customWidth="1"/>
    <col min="9733" max="9733" width="9.296875" style="2" customWidth="1"/>
    <col min="9734" max="9734" width="11.69921875" style="2" customWidth="1"/>
    <col min="9735" max="9735" width="9.296875" style="2" customWidth="1"/>
    <col min="9736" max="9736" width="8.296875" style="2" customWidth="1"/>
    <col min="9737" max="9984" width="8.8984375" style="2"/>
    <col min="9985" max="9985" width="3.296875" style="2" customWidth="1"/>
    <col min="9986" max="9986" width="27.69921875" style="2" customWidth="1"/>
    <col min="9987" max="9987" width="26.69921875" style="2" customWidth="1"/>
    <col min="9988" max="9988" width="10.296875" style="2" customWidth="1"/>
    <col min="9989" max="9989" width="9.296875" style="2" customWidth="1"/>
    <col min="9990" max="9990" width="11.69921875" style="2" customWidth="1"/>
    <col min="9991" max="9991" width="9.296875" style="2" customWidth="1"/>
    <col min="9992" max="9992" width="8.296875" style="2" customWidth="1"/>
    <col min="9993" max="10240" width="8.8984375" style="2"/>
    <col min="10241" max="10241" width="3.296875" style="2" customWidth="1"/>
    <col min="10242" max="10242" width="27.69921875" style="2" customWidth="1"/>
    <col min="10243" max="10243" width="26.69921875" style="2" customWidth="1"/>
    <col min="10244" max="10244" width="10.296875" style="2" customWidth="1"/>
    <col min="10245" max="10245" width="9.296875" style="2" customWidth="1"/>
    <col min="10246" max="10246" width="11.69921875" style="2" customWidth="1"/>
    <col min="10247" max="10247" width="9.296875" style="2" customWidth="1"/>
    <col min="10248" max="10248" width="8.296875" style="2" customWidth="1"/>
    <col min="10249" max="10496" width="8.8984375" style="2"/>
    <col min="10497" max="10497" width="3.296875" style="2" customWidth="1"/>
    <col min="10498" max="10498" width="27.69921875" style="2" customWidth="1"/>
    <col min="10499" max="10499" width="26.69921875" style="2" customWidth="1"/>
    <col min="10500" max="10500" width="10.296875" style="2" customWidth="1"/>
    <col min="10501" max="10501" width="9.296875" style="2" customWidth="1"/>
    <col min="10502" max="10502" width="11.69921875" style="2" customWidth="1"/>
    <col min="10503" max="10503" width="9.296875" style="2" customWidth="1"/>
    <col min="10504" max="10504" width="8.296875" style="2" customWidth="1"/>
    <col min="10505" max="10752" width="8.8984375" style="2"/>
    <col min="10753" max="10753" width="3.296875" style="2" customWidth="1"/>
    <col min="10754" max="10754" width="27.69921875" style="2" customWidth="1"/>
    <col min="10755" max="10755" width="26.69921875" style="2" customWidth="1"/>
    <col min="10756" max="10756" width="10.296875" style="2" customWidth="1"/>
    <col min="10757" max="10757" width="9.296875" style="2" customWidth="1"/>
    <col min="10758" max="10758" width="11.69921875" style="2" customWidth="1"/>
    <col min="10759" max="10759" width="9.296875" style="2" customWidth="1"/>
    <col min="10760" max="10760" width="8.296875" style="2" customWidth="1"/>
    <col min="10761" max="11008" width="8.8984375" style="2"/>
    <col min="11009" max="11009" width="3.296875" style="2" customWidth="1"/>
    <col min="11010" max="11010" width="27.69921875" style="2" customWidth="1"/>
    <col min="11011" max="11011" width="26.69921875" style="2" customWidth="1"/>
    <col min="11012" max="11012" width="10.296875" style="2" customWidth="1"/>
    <col min="11013" max="11013" width="9.296875" style="2" customWidth="1"/>
    <col min="11014" max="11014" width="11.69921875" style="2" customWidth="1"/>
    <col min="11015" max="11015" width="9.296875" style="2" customWidth="1"/>
    <col min="11016" max="11016" width="8.296875" style="2" customWidth="1"/>
    <col min="11017" max="11264" width="8.8984375" style="2"/>
    <col min="11265" max="11265" width="3.296875" style="2" customWidth="1"/>
    <col min="11266" max="11266" width="27.69921875" style="2" customWidth="1"/>
    <col min="11267" max="11267" width="26.69921875" style="2" customWidth="1"/>
    <col min="11268" max="11268" width="10.296875" style="2" customWidth="1"/>
    <col min="11269" max="11269" width="9.296875" style="2" customWidth="1"/>
    <col min="11270" max="11270" width="11.69921875" style="2" customWidth="1"/>
    <col min="11271" max="11271" width="9.296875" style="2" customWidth="1"/>
    <col min="11272" max="11272" width="8.296875" style="2" customWidth="1"/>
    <col min="11273" max="11520" width="8.8984375" style="2"/>
    <col min="11521" max="11521" width="3.296875" style="2" customWidth="1"/>
    <col min="11522" max="11522" width="27.69921875" style="2" customWidth="1"/>
    <col min="11523" max="11523" width="26.69921875" style="2" customWidth="1"/>
    <col min="11524" max="11524" width="10.296875" style="2" customWidth="1"/>
    <col min="11525" max="11525" width="9.296875" style="2" customWidth="1"/>
    <col min="11526" max="11526" width="11.69921875" style="2" customWidth="1"/>
    <col min="11527" max="11527" width="9.296875" style="2" customWidth="1"/>
    <col min="11528" max="11528" width="8.296875" style="2" customWidth="1"/>
    <col min="11529" max="11776" width="8.8984375" style="2"/>
    <col min="11777" max="11777" width="3.296875" style="2" customWidth="1"/>
    <col min="11778" max="11778" width="27.69921875" style="2" customWidth="1"/>
    <col min="11779" max="11779" width="26.69921875" style="2" customWidth="1"/>
    <col min="11780" max="11780" width="10.296875" style="2" customWidth="1"/>
    <col min="11781" max="11781" width="9.296875" style="2" customWidth="1"/>
    <col min="11782" max="11782" width="11.69921875" style="2" customWidth="1"/>
    <col min="11783" max="11783" width="9.296875" style="2" customWidth="1"/>
    <col min="11784" max="11784" width="8.296875" style="2" customWidth="1"/>
    <col min="11785" max="12032" width="8.8984375" style="2"/>
    <col min="12033" max="12033" width="3.296875" style="2" customWidth="1"/>
    <col min="12034" max="12034" width="27.69921875" style="2" customWidth="1"/>
    <col min="12035" max="12035" width="26.69921875" style="2" customWidth="1"/>
    <col min="12036" max="12036" width="10.296875" style="2" customWidth="1"/>
    <col min="12037" max="12037" width="9.296875" style="2" customWidth="1"/>
    <col min="12038" max="12038" width="11.69921875" style="2" customWidth="1"/>
    <col min="12039" max="12039" width="9.296875" style="2" customWidth="1"/>
    <col min="12040" max="12040" width="8.296875" style="2" customWidth="1"/>
    <col min="12041" max="12288" width="8.8984375" style="2"/>
    <col min="12289" max="12289" width="3.296875" style="2" customWidth="1"/>
    <col min="12290" max="12290" width="27.69921875" style="2" customWidth="1"/>
    <col min="12291" max="12291" width="26.69921875" style="2" customWidth="1"/>
    <col min="12292" max="12292" width="10.296875" style="2" customWidth="1"/>
    <col min="12293" max="12293" width="9.296875" style="2" customWidth="1"/>
    <col min="12294" max="12294" width="11.69921875" style="2" customWidth="1"/>
    <col min="12295" max="12295" width="9.296875" style="2" customWidth="1"/>
    <col min="12296" max="12296" width="8.296875" style="2" customWidth="1"/>
    <col min="12297" max="12544" width="8.8984375" style="2"/>
    <col min="12545" max="12545" width="3.296875" style="2" customWidth="1"/>
    <col min="12546" max="12546" width="27.69921875" style="2" customWidth="1"/>
    <col min="12547" max="12547" width="26.69921875" style="2" customWidth="1"/>
    <col min="12548" max="12548" width="10.296875" style="2" customWidth="1"/>
    <col min="12549" max="12549" width="9.296875" style="2" customWidth="1"/>
    <col min="12550" max="12550" width="11.69921875" style="2" customWidth="1"/>
    <col min="12551" max="12551" width="9.296875" style="2" customWidth="1"/>
    <col min="12552" max="12552" width="8.296875" style="2" customWidth="1"/>
    <col min="12553" max="12800" width="8.8984375" style="2"/>
    <col min="12801" max="12801" width="3.296875" style="2" customWidth="1"/>
    <col min="12802" max="12802" width="27.69921875" style="2" customWidth="1"/>
    <col min="12803" max="12803" width="26.69921875" style="2" customWidth="1"/>
    <col min="12804" max="12804" width="10.296875" style="2" customWidth="1"/>
    <col min="12805" max="12805" width="9.296875" style="2" customWidth="1"/>
    <col min="12806" max="12806" width="11.69921875" style="2" customWidth="1"/>
    <col min="12807" max="12807" width="9.296875" style="2" customWidth="1"/>
    <col min="12808" max="12808" width="8.296875" style="2" customWidth="1"/>
    <col min="12809" max="13056" width="8.8984375" style="2"/>
    <col min="13057" max="13057" width="3.296875" style="2" customWidth="1"/>
    <col min="13058" max="13058" width="27.69921875" style="2" customWidth="1"/>
    <col min="13059" max="13059" width="26.69921875" style="2" customWidth="1"/>
    <col min="13060" max="13060" width="10.296875" style="2" customWidth="1"/>
    <col min="13061" max="13061" width="9.296875" style="2" customWidth="1"/>
    <col min="13062" max="13062" width="11.69921875" style="2" customWidth="1"/>
    <col min="13063" max="13063" width="9.296875" style="2" customWidth="1"/>
    <col min="13064" max="13064" width="8.296875" style="2" customWidth="1"/>
    <col min="13065" max="13312" width="8.8984375" style="2"/>
    <col min="13313" max="13313" width="3.296875" style="2" customWidth="1"/>
    <col min="13314" max="13314" width="27.69921875" style="2" customWidth="1"/>
    <col min="13315" max="13315" width="26.69921875" style="2" customWidth="1"/>
    <col min="13316" max="13316" width="10.296875" style="2" customWidth="1"/>
    <col min="13317" max="13317" width="9.296875" style="2" customWidth="1"/>
    <col min="13318" max="13318" width="11.69921875" style="2" customWidth="1"/>
    <col min="13319" max="13319" width="9.296875" style="2" customWidth="1"/>
    <col min="13320" max="13320" width="8.296875" style="2" customWidth="1"/>
    <col min="13321" max="13568" width="8.8984375" style="2"/>
    <col min="13569" max="13569" width="3.296875" style="2" customWidth="1"/>
    <col min="13570" max="13570" width="27.69921875" style="2" customWidth="1"/>
    <col min="13571" max="13571" width="26.69921875" style="2" customWidth="1"/>
    <col min="13572" max="13572" width="10.296875" style="2" customWidth="1"/>
    <col min="13573" max="13573" width="9.296875" style="2" customWidth="1"/>
    <col min="13574" max="13574" width="11.69921875" style="2" customWidth="1"/>
    <col min="13575" max="13575" width="9.296875" style="2" customWidth="1"/>
    <col min="13576" max="13576" width="8.296875" style="2" customWidth="1"/>
    <col min="13577" max="13824" width="8.8984375" style="2"/>
    <col min="13825" max="13825" width="3.296875" style="2" customWidth="1"/>
    <col min="13826" max="13826" width="27.69921875" style="2" customWidth="1"/>
    <col min="13827" max="13827" width="26.69921875" style="2" customWidth="1"/>
    <col min="13828" max="13828" width="10.296875" style="2" customWidth="1"/>
    <col min="13829" max="13829" width="9.296875" style="2" customWidth="1"/>
    <col min="13830" max="13830" width="11.69921875" style="2" customWidth="1"/>
    <col min="13831" max="13831" width="9.296875" style="2" customWidth="1"/>
    <col min="13832" max="13832" width="8.296875" style="2" customWidth="1"/>
    <col min="13833" max="14080" width="8.8984375" style="2"/>
    <col min="14081" max="14081" width="3.296875" style="2" customWidth="1"/>
    <col min="14082" max="14082" width="27.69921875" style="2" customWidth="1"/>
    <col min="14083" max="14083" width="26.69921875" style="2" customWidth="1"/>
    <col min="14084" max="14084" width="10.296875" style="2" customWidth="1"/>
    <col min="14085" max="14085" width="9.296875" style="2" customWidth="1"/>
    <col min="14086" max="14086" width="11.69921875" style="2" customWidth="1"/>
    <col min="14087" max="14087" width="9.296875" style="2" customWidth="1"/>
    <col min="14088" max="14088" width="8.296875" style="2" customWidth="1"/>
    <col min="14089" max="14336" width="8.8984375" style="2"/>
    <col min="14337" max="14337" width="3.296875" style="2" customWidth="1"/>
    <col min="14338" max="14338" width="27.69921875" style="2" customWidth="1"/>
    <col min="14339" max="14339" width="26.69921875" style="2" customWidth="1"/>
    <col min="14340" max="14340" width="10.296875" style="2" customWidth="1"/>
    <col min="14341" max="14341" width="9.296875" style="2" customWidth="1"/>
    <col min="14342" max="14342" width="11.69921875" style="2" customWidth="1"/>
    <col min="14343" max="14343" width="9.296875" style="2" customWidth="1"/>
    <col min="14344" max="14344" width="8.296875" style="2" customWidth="1"/>
    <col min="14345" max="14592" width="8.8984375" style="2"/>
    <col min="14593" max="14593" width="3.296875" style="2" customWidth="1"/>
    <col min="14594" max="14594" width="27.69921875" style="2" customWidth="1"/>
    <col min="14595" max="14595" width="26.69921875" style="2" customWidth="1"/>
    <col min="14596" max="14596" width="10.296875" style="2" customWidth="1"/>
    <col min="14597" max="14597" width="9.296875" style="2" customWidth="1"/>
    <col min="14598" max="14598" width="11.69921875" style="2" customWidth="1"/>
    <col min="14599" max="14599" width="9.296875" style="2" customWidth="1"/>
    <col min="14600" max="14600" width="8.296875" style="2" customWidth="1"/>
    <col min="14601" max="14848" width="8.8984375" style="2"/>
    <col min="14849" max="14849" width="3.296875" style="2" customWidth="1"/>
    <col min="14850" max="14850" width="27.69921875" style="2" customWidth="1"/>
    <col min="14851" max="14851" width="26.69921875" style="2" customWidth="1"/>
    <col min="14852" max="14852" width="10.296875" style="2" customWidth="1"/>
    <col min="14853" max="14853" width="9.296875" style="2" customWidth="1"/>
    <col min="14854" max="14854" width="11.69921875" style="2" customWidth="1"/>
    <col min="14855" max="14855" width="9.296875" style="2" customWidth="1"/>
    <col min="14856" max="14856" width="8.296875" style="2" customWidth="1"/>
    <col min="14857" max="15104" width="8.8984375" style="2"/>
    <col min="15105" max="15105" width="3.296875" style="2" customWidth="1"/>
    <col min="15106" max="15106" width="27.69921875" style="2" customWidth="1"/>
    <col min="15107" max="15107" width="26.69921875" style="2" customWidth="1"/>
    <col min="15108" max="15108" width="10.296875" style="2" customWidth="1"/>
    <col min="15109" max="15109" width="9.296875" style="2" customWidth="1"/>
    <col min="15110" max="15110" width="11.69921875" style="2" customWidth="1"/>
    <col min="15111" max="15111" width="9.296875" style="2" customWidth="1"/>
    <col min="15112" max="15112" width="8.296875" style="2" customWidth="1"/>
    <col min="15113" max="15360" width="8.8984375" style="2"/>
    <col min="15361" max="15361" width="3.296875" style="2" customWidth="1"/>
    <col min="15362" max="15362" width="27.69921875" style="2" customWidth="1"/>
    <col min="15363" max="15363" width="26.69921875" style="2" customWidth="1"/>
    <col min="15364" max="15364" width="10.296875" style="2" customWidth="1"/>
    <col min="15365" max="15365" width="9.296875" style="2" customWidth="1"/>
    <col min="15366" max="15366" width="11.69921875" style="2" customWidth="1"/>
    <col min="15367" max="15367" width="9.296875" style="2" customWidth="1"/>
    <col min="15368" max="15368" width="8.296875" style="2" customWidth="1"/>
    <col min="15369" max="15616" width="8.8984375" style="2"/>
    <col min="15617" max="15617" width="3.296875" style="2" customWidth="1"/>
    <col min="15618" max="15618" width="27.69921875" style="2" customWidth="1"/>
    <col min="15619" max="15619" width="26.69921875" style="2" customWidth="1"/>
    <col min="15620" max="15620" width="10.296875" style="2" customWidth="1"/>
    <col min="15621" max="15621" width="9.296875" style="2" customWidth="1"/>
    <col min="15622" max="15622" width="11.69921875" style="2" customWidth="1"/>
    <col min="15623" max="15623" width="9.296875" style="2" customWidth="1"/>
    <col min="15624" max="15624" width="8.296875" style="2" customWidth="1"/>
    <col min="15625" max="15872" width="8.8984375" style="2"/>
    <col min="15873" max="15873" width="3.296875" style="2" customWidth="1"/>
    <col min="15874" max="15874" width="27.69921875" style="2" customWidth="1"/>
    <col min="15875" max="15875" width="26.69921875" style="2" customWidth="1"/>
    <col min="15876" max="15876" width="10.296875" style="2" customWidth="1"/>
    <col min="15877" max="15877" width="9.296875" style="2" customWidth="1"/>
    <col min="15878" max="15878" width="11.69921875" style="2" customWidth="1"/>
    <col min="15879" max="15879" width="9.296875" style="2" customWidth="1"/>
    <col min="15880" max="15880" width="8.296875" style="2" customWidth="1"/>
    <col min="15881" max="16128" width="8.8984375" style="2"/>
    <col min="16129" max="16129" width="3.296875" style="2" customWidth="1"/>
    <col min="16130" max="16130" width="27.69921875" style="2" customWidth="1"/>
    <col min="16131" max="16131" width="26.69921875" style="2" customWidth="1"/>
    <col min="16132" max="16132" width="10.296875" style="2" customWidth="1"/>
    <col min="16133" max="16133" width="9.296875" style="2" customWidth="1"/>
    <col min="16134" max="16134" width="11.69921875" style="2" customWidth="1"/>
    <col min="16135" max="16135" width="9.296875" style="2" customWidth="1"/>
    <col min="16136" max="16136" width="8.296875" style="2" customWidth="1"/>
    <col min="16137" max="16384" width="8.8984375" style="2"/>
  </cols>
  <sheetData>
    <row r="1" spans="2:9" ht="18.600000000000001" customHeight="1" x14ac:dyDescent="0.25">
      <c r="B1" s="493" t="s">
        <v>367</v>
      </c>
      <c r="C1" s="493"/>
      <c r="D1" s="493"/>
      <c r="E1" s="493"/>
      <c r="F1" s="493"/>
      <c r="G1" s="493"/>
    </row>
    <row r="2" spans="2:9" ht="15.7" customHeight="1" x14ac:dyDescent="0.25">
      <c r="C2" s="3">
        <v>42795</v>
      </c>
    </row>
    <row r="3" spans="2:9" ht="11.95" customHeight="1" x14ac:dyDescent="0.25">
      <c r="C3" s="3"/>
      <c r="G3" s="58" t="s">
        <v>0</v>
      </c>
    </row>
    <row r="4" spans="2:9" ht="15" customHeight="1" x14ac:dyDescent="0.25">
      <c r="B4" s="59" t="s">
        <v>1</v>
      </c>
      <c r="D4" s="8" t="s">
        <v>201</v>
      </c>
      <c r="E4" s="8" t="s">
        <v>202</v>
      </c>
      <c r="F4" s="8" t="s">
        <v>203</v>
      </c>
      <c r="G4" s="58" t="s">
        <v>2</v>
      </c>
    </row>
    <row r="5" spans="2:9" ht="11.95" customHeight="1" x14ac:dyDescent="0.25">
      <c r="B5" s="60" t="s">
        <v>77</v>
      </c>
      <c r="C5" s="2" t="s">
        <v>368</v>
      </c>
      <c r="D5" s="10">
        <v>150</v>
      </c>
      <c r="E5" s="10">
        <v>30</v>
      </c>
      <c r="F5" s="10">
        <v>180</v>
      </c>
      <c r="G5" s="5">
        <v>203137</v>
      </c>
    </row>
    <row r="6" spans="2:9" ht="11.95" customHeight="1" x14ac:dyDescent="0.25">
      <c r="B6" s="60" t="s">
        <v>369</v>
      </c>
      <c r="C6" s="2" t="s">
        <v>384</v>
      </c>
      <c r="D6" s="11">
        <v>131.66999999999999</v>
      </c>
      <c r="E6" s="11">
        <v>26.33</v>
      </c>
      <c r="F6" s="11">
        <v>158</v>
      </c>
      <c r="G6" s="5">
        <v>203139</v>
      </c>
      <c r="H6" s="12"/>
    </row>
    <row r="7" spans="2:9" ht="12.85" customHeight="1" x14ac:dyDescent="0.25">
      <c r="D7" s="13">
        <f>SUM(D5:D6)</f>
        <v>281.66999999999996</v>
      </c>
      <c r="E7" s="13">
        <f>SUM(E5:E6)</f>
        <v>56.33</v>
      </c>
      <c r="F7" s="13">
        <f>SUM(F5:F6)</f>
        <v>338</v>
      </c>
      <c r="I7" s="2" t="s">
        <v>10</v>
      </c>
    </row>
    <row r="8" spans="2:9" x14ac:dyDescent="0.25">
      <c r="B8" s="59" t="s">
        <v>11</v>
      </c>
      <c r="D8" s="14"/>
      <c r="E8" s="14"/>
      <c r="F8" s="14"/>
    </row>
    <row r="9" spans="2:9" x14ac:dyDescent="0.25">
      <c r="B9" s="60" t="s">
        <v>27</v>
      </c>
      <c r="C9" s="2" t="s">
        <v>28</v>
      </c>
      <c r="D9" s="15">
        <v>44.62</v>
      </c>
      <c r="E9" s="15"/>
      <c r="F9" s="15">
        <v>44.62</v>
      </c>
      <c r="G9" s="5">
        <v>203136</v>
      </c>
    </row>
    <row r="10" spans="2:9" x14ac:dyDescent="0.25">
      <c r="B10" s="60" t="s">
        <v>369</v>
      </c>
      <c r="C10" s="2" t="s">
        <v>370</v>
      </c>
      <c r="D10" s="15">
        <v>131.66999999999999</v>
      </c>
      <c r="E10" s="15">
        <v>26.33</v>
      </c>
      <c r="F10" s="15">
        <v>158</v>
      </c>
      <c r="G10" s="5">
        <v>203139</v>
      </c>
    </row>
    <row r="11" spans="2:9" x14ac:dyDescent="0.25">
      <c r="B11" s="60" t="s">
        <v>210</v>
      </c>
      <c r="C11" s="2" t="s">
        <v>371</v>
      </c>
      <c r="D11" s="15">
        <v>64</v>
      </c>
      <c r="E11" s="15">
        <v>12.8</v>
      </c>
      <c r="F11" s="15">
        <v>76.8</v>
      </c>
      <c r="G11" s="5">
        <v>203138</v>
      </c>
    </row>
    <row r="12" spans="2:9" x14ac:dyDescent="0.25">
      <c r="D12" s="13">
        <f>SUM(D9:D11)</f>
        <v>240.29</v>
      </c>
      <c r="E12" s="13">
        <f>SUM(E9:E11)</f>
        <v>39.129999999999995</v>
      </c>
      <c r="F12" s="13">
        <f>SUM(F9:F11)</f>
        <v>279.42</v>
      </c>
    </row>
    <row r="13" spans="2:9" x14ac:dyDescent="0.25">
      <c r="B13" s="59" t="s">
        <v>26</v>
      </c>
      <c r="D13" s="14"/>
      <c r="E13" s="14"/>
      <c r="F13" s="14"/>
    </row>
    <row r="14" spans="2:9" x14ac:dyDescent="0.25">
      <c r="B14" s="60" t="s">
        <v>299</v>
      </c>
      <c r="C14" s="2" t="s">
        <v>372</v>
      </c>
      <c r="D14" s="64">
        <v>242</v>
      </c>
      <c r="E14" s="64"/>
      <c r="F14" s="14">
        <v>242</v>
      </c>
      <c r="G14" s="5">
        <v>203140</v>
      </c>
    </row>
    <row r="15" spans="2:9" x14ac:dyDescent="0.25">
      <c r="B15" s="60" t="s">
        <v>27</v>
      </c>
      <c r="C15" s="2" t="s">
        <v>28</v>
      </c>
      <c r="D15" s="14">
        <v>44.69</v>
      </c>
      <c r="E15" s="14"/>
      <c r="F15" s="14">
        <v>44.69</v>
      </c>
      <c r="G15" s="5">
        <v>203141</v>
      </c>
    </row>
    <row r="16" spans="2:9" x14ac:dyDescent="0.25">
      <c r="B16" s="60" t="s">
        <v>289</v>
      </c>
      <c r="C16" s="2" t="s">
        <v>373</v>
      </c>
      <c r="D16" s="14">
        <v>187.66</v>
      </c>
      <c r="E16" s="14">
        <v>37.53</v>
      </c>
      <c r="F16" s="14">
        <v>225.19</v>
      </c>
      <c r="G16" s="5" t="s">
        <v>52</v>
      </c>
    </row>
    <row r="17" spans="1:8" x14ac:dyDescent="0.25">
      <c r="B17" s="60" t="s">
        <v>374</v>
      </c>
      <c r="C17" s="2" t="s">
        <v>375</v>
      </c>
      <c r="D17" s="64">
        <v>281.67</v>
      </c>
      <c r="E17" s="64">
        <v>56.33</v>
      </c>
      <c r="F17" s="14">
        <v>338</v>
      </c>
      <c r="G17" s="5" t="s">
        <v>52</v>
      </c>
    </row>
    <row r="18" spans="1:8" x14ac:dyDescent="0.25">
      <c r="B18" s="60" t="s">
        <v>376</v>
      </c>
      <c r="C18" s="2" t="s">
        <v>377</v>
      </c>
      <c r="D18" s="64">
        <v>306.95</v>
      </c>
      <c r="E18" s="64">
        <v>61.39</v>
      </c>
      <c r="F18" s="14">
        <v>368.34</v>
      </c>
      <c r="G18" s="5" t="s">
        <v>52</v>
      </c>
    </row>
    <row r="19" spans="1:8" x14ac:dyDescent="0.25">
      <c r="B19" s="60" t="s">
        <v>369</v>
      </c>
      <c r="C19" s="2" t="s">
        <v>378</v>
      </c>
      <c r="D19" s="64">
        <v>43.88</v>
      </c>
      <c r="E19" s="64">
        <v>8.7799999999999994</v>
      </c>
      <c r="F19" s="14">
        <v>52.66</v>
      </c>
      <c r="G19" s="5">
        <v>203139</v>
      </c>
    </row>
    <row r="20" spans="1:8" x14ac:dyDescent="0.25">
      <c r="B20" s="60" t="s">
        <v>343</v>
      </c>
      <c r="C20" s="2" t="s">
        <v>379</v>
      </c>
      <c r="D20" s="15">
        <v>48</v>
      </c>
      <c r="E20" s="15"/>
      <c r="F20" s="15">
        <v>48</v>
      </c>
      <c r="G20" s="5">
        <v>203142</v>
      </c>
      <c r="H20" s="12"/>
    </row>
    <row r="21" spans="1:8" x14ac:dyDescent="0.25">
      <c r="B21" s="60" t="s">
        <v>380</v>
      </c>
      <c r="C21" s="2" t="s">
        <v>381</v>
      </c>
      <c r="D21" s="15">
        <v>131.5</v>
      </c>
      <c r="E21" s="15"/>
      <c r="F21" s="15">
        <v>131.5</v>
      </c>
      <c r="G21" s="5">
        <v>203143</v>
      </c>
      <c r="H21" s="12"/>
    </row>
    <row r="22" spans="1:8" x14ac:dyDescent="0.25">
      <c r="B22" s="60" t="s">
        <v>2075</v>
      </c>
      <c r="C22" s="2" t="s">
        <v>382</v>
      </c>
      <c r="D22" s="15">
        <v>180.75</v>
      </c>
      <c r="E22" s="15"/>
      <c r="F22" s="15">
        <v>180.75</v>
      </c>
      <c r="G22" s="5">
        <v>203144</v>
      </c>
      <c r="H22" s="12"/>
    </row>
    <row r="23" spans="1:8" s="20" customFormat="1" x14ac:dyDescent="0.25">
      <c r="A23" s="19"/>
      <c r="C23" s="21"/>
      <c r="D23" s="13">
        <f>SUM(D14:D22)</f>
        <v>1467.1000000000001</v>
      </c>
      <c r="E23" s="13">
        <f>SUM(E14:E22)</f>
        <v>164.03</v>
      </c>
      <c r="F23" s="13">
        <f>SUM(F14:F22)</f>
        <v>1631.13</v>
      </c>
      <c r="G23" s="22" t="s">
        <v>10</v>
      </c>
      <c r="H23" s="19"/>
    </row>
    <row r="24" spans="1:8" x14ac:dyDescent="0.25">
      <c r="B24" s="59" t="s">
        <v>63</v>
      </c>
      <c r="D24" s="14"/>
      <c r="E24" s="14"/>
      <c r="F24" s="14"/>
    </row>
    <row r="25" spans="1:8" x14ac:dyDescent="0.25">
      <c r="B25" s="60" t="s">
        <v>369</v>
      </c>
      <c r="C25" s="2" t="s">
        <v>2086</v>
      </c>
      <c r="D25" s="11">
        <v>43.88</v>
      </c>
      <c r="E25" s="11">
        <v>8.7799999999999994</v>
      </c>
      <c r="F25" s="11">
        <v>52.66</v>
      </c>
      <c r="G25" s="5">
        <v>203139</v>
      </c>
      <c r="H25" s="12"/>
    </row>
    <row r="26" spans="1:8" x14ac:dyDescent="0.25">
      <c r="B26" s="60" t="s">
        <v>82</v>
      </c>
      <c r="C26" s="2" t="s">
        <v>383</v>
      </c>
      <c r="D26" s="11">
        <v>38.619999999999997</v>
      </c>
      <c r="E26" s="11">
        <v>1.93</v>
      </c>
      <c r="F26" s="11">
        <v>40.549999999999997</v>
      </c>
      <c r="G26" s="5">
        <v>203145</v>
      </c>
      <c r="H26" s="12"/>
    </row>
    <row r="27" spans="1:8" x14ac:dyDescent="0.25">
      <c r="B27" s="24"/>
      <c r="C27" s="20"/>
      <c r="D27" s="13">
        <f>SUM(D25:D26)</f>
        <v>82.5</v>
      </c>
      <c r="E27" s="13">
        <f>SUM(E25:E26)</f>
        <v>10.709999999999999</v>
      </c>
      <c r="F27" s="13">
        <f>SUM(F25:F26)</f>
        <v>93.21</v>
      </c>
    </row>
    <row r="28" spans="1:8" ht="13.1" customHeight="1" x14ac:dyDescent="0.25">
      <c r="B28" s="30" t="s">
        <v>274</v>
      </c>
      <c r="C28" s="30"/>
      <c r="D28" s="14"/>
      <c r="E28" s="14"/>
      <c r="F28" s="14"/>
    </row>
    <row r="29" spans="1:8" ht="13.1" customHeight="1" x14ac:dyDescent="0.25">
      <c r="B29" s="60" t="s">
        <v>369</v>
      </c>
      <c r="C29" s="2" t="s">
        <v>384</v>
      </c>
      <c r="D29" s="11">
        <v>43.88</v>
      </c>
      <c r="E29" s="11">
        <v>8.7899999999999991</v>
      </c>
      <c r="F29" s="11">
        <v>52.67</v>
      </c>
      <c r="G29" s="5">
        <v>203139</v>
      </c>
      <c r="H29" s="12"/>
    </row>
    <row r="30" spans="1:8" x14ac:dyDescent="0.25">
      <c r="D30" s="13">
        <f>SUM(D29:D29)</f>
        <v>43.88</v>
      </c>
      <c r="E30" s="13">
        <f>SUM(E29:E29)</f>
        <v>8.7899999999999991</v>
      </c>
      <c r="F30" s="13">
        <f>SUM(F29:F29)</f>
        <v>52.67</v>
      </c>
    </row>
    <row r="31" spans="1:8" x14ac:dyDescent="0.25">
      <c r="D31" s="25"/>
      <c r="E31" s="25"/>
      <c r="F31" s="25"/>
    </row>
    <row r="32" spans="1:8" x14ac:dyDescent="0.25">
      <c r="D32" s="25"/>
      <c r="E32" s="25"/>
      <c r="F32" s="25"/>
    </row>
    <row r="33" spans="2:6" x14ac:dyDescent="0.25">
      <c r="C33" s="32" t="s">
        <v>75</v>
      </c>
      <c r="D33" s="13">
        <f>SUM(+D30+D7+D23+D12+D27+D118)</f>
        <v>2115.44</v>
      </c>
      <c r="E33" s="13">
        <f>SUM(+E30+E7+E23+E12+E27+E118)</f>
        <v>278.98999999999995</v>
      </c>
      <c r="F33" s="13">
        <f>SUM(+F30+F7+F23+F12+F27+F118)</f>
        <v>2394.4300000000003</v>
      </c>
    </row>
    <row r="34" spans="2:6" x14ac:dyDescent="0.25">
      <c r="B34" s="60"/>
      <c r="D34" s="15"/>
    </row>
    <row r="35" spans="2:6" x14ac:dyDescent="0.25">
      <c r="B35" s="42"/>
      <c r="D35" s="15"/>
    </row>
    <row r="36" spans="2:6" x14ac:dyDescent="0.25">
      <c r="B36" s="42"/>
      <c r="D36" s="15"/>
    </row>
    <row r="37" spans="2:6" x14ac:dyDescent="0.25">
      <c r="B37" s="60"/>
      <c r="C37" s="57"/>
      <c r="D37" s="15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89</vt:i4>
      </vt:variant>
      <vt:variant>
        <vt:lpstr>Named Ranges</vt:lpstr>
      </vt:variant>
      <vt:variant>
        <vt:i4>3</vt:i4>
      </vt:variant>
    </vt:vector>
  </HeadingPairs>
  <TitlesOfParts>
    <vt:vector size="92" baseType="lpstr"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 March 2017 supp</vt:lpstr>
      <vt:lpstr>April 2017</vt:lpstr>
      <vt:lpstr>May 17</vt:lpstr>
      <vt:lpstr>June 17</vt:lpstr>
      <vt:lpstr>July 17</vt:lpstr>
      <vt:lpstr>Aug 17</vt:lpstr>
      <vt:lpstr>Aug 17 supp</vt:lpstr>
      <vt:lpstr>Sept 17</vt:lpstr>
      <vt:lpstr>Oct 17</vt:lpstr>
      <vt:lpstr>Nov 17</vt:lpstr>
      <vt:lpstr>Nov 17 Supp</vt:lpstr>
      <vt:lpstr>Dec 17</vt:lpstr>
      <vt:lpstr>Dec 17 Supp</vt:lpstr>
      <vt:lpstr>Jan 18</vt:lpstr>
      <vt:lpstr>Jan 18 Supp</vt:lpstr>
      <vt:lpstr>Feb 18</vt:lpstr>
      <vt:lpstr>Feb 18 supp</vt:lpstr>
      <vt:lpstr>Mar 18</vt:lpstr>
      <vt:lpstr>Apr 18</vt:lpstr>
      <vt:lpstr>May 18</vt:lpstr>
      <vt:lpstr>May 18 Supp</vt:lpstr>
      <vt:lpstr>June 18</vt:lpstr>
      <vt:lpstr>July 18</vt:lpstr>
      <vt:lpstr>July 18 supp</vt:lpstr>
      <vt:lpstr>Aug 18</vt:lpstr>
      <vt:lpstr>Aug 18 Supp</vt:lpstr>
      <vt:lpstr>Sept 18</vt:lpstr>
      <vt:lpstr>Sept 18 Supp</vt:lpstr>
      <vt:lpstr>Oct 18</vt:lpstr>
      <vt:lpstr>Oct 18 Supp</vt:lpstr>
      <vt:lpstr>Nov 18</vt:lpstr>
      <vt:lpstr>Nov 18 Supp</vt:lpstr>
      <vt:lpstr>Dec 18</vt:lpstr>
      <vt:lpstr>Dec 18 supp</vt:lpstr>
      <vt:lpstr>January 19</vt:lpstr>
      <vt:lpstr>January 19 Supp</vt:lpstr>
      <vt:lpstr>February 19</vt:lpstr>
      <vt:lpstr>February 19 Supp</vt:lpstr>
      <vt:lpstr>March 19</vt:lpstr>
      <vt:lpstr>March 19 Supp</vt:lpstr>
      <vt:lpstr>April 19</vt:lpstr>
      <vt:lpstr>April 19 Supp</vt:lpstr>
      <vt:lpstr>May 19 </vt:lpstr>
      <vt:lpstr>May 19 Supp</vt:lpstr>
      <vt:lpstr>June 19</vt:lpstr>
      <vt:lpstr>July 19</vt:lpstr>
      <vt:lpstr>July 19 Supp</vt:lpstr>
      <vt:lpstr>August 19</vt:lpstr>
      <vt:lpstr>August 19 Supp</vt:lpstr>
      <vt:lpstr>September 19 </vt:lpstr>
      <vt:lpstr>September 19 Supp</vt:lpstr>
      <vt:lpstr>October 19</vt:lpstr>
      <vt:lpstr>October 19 Supp</vt:lpstr>
      <vt:lpstr>November 19</vt:lpstr>
      <vt:lpstr>November 19 Supp</vt:lpstr>
      <vt:lpstr>December 19</vt:lpstr>
      <vt:lpstr>December 2019 Supp</vt:lpstr>
      <vt:lpstr>January 20</vt:lpstr>
      <vt:lpstr>January 20 Supp</vt:lpstr>
      <vt:lpstr>February 20</vt:lpstr>
      <vt:lpstr>February 20 Supp</vt:lpstr>
      <vt:lpstr>March 20</vt:lpstr>
      <vt:lpstr> March 20 Supp</vt:lpstr>
      <vt:lpstr>April 20</vt:lpstr>
      <vt:lpstr>May 20</vt:lpstr>
      <vt:lpstr>June 20</vt:lpstr>
      <vt:lpstr>July 20</vt:lpstr>
      <vt:lpstr>August 20</vt:lpstr>
      <vt:lpstr>September 20</vt:lpstr>
      <vt:lpstr>October 20</vt:lpstr>
      <vt:lpstr>November 20</vt:lpstr>
      <vt:lpstr>December 20</vt:lpstr>
      <vt:lpstr>January 21</vt:lpstr>
      <vt:lpstr>February 21</vt:lpstr>
      <vt:lpstr>March 21</vt:lpstr>
      <vt:lpstr>March supp 21</vt:lpstr>
      <vt:lpstr>April 21</vt:lpstr>
      <vt:lpstr>May 21</vt:lpstr>
      <vt:lpstr>June 21</vt:lpstr>
      <vt:lpstr>July 21</vt:lpstr>
      <vt:lpstr>Aug 21</vt:lpstr>
      <vt:lpstr>'August 2016'!Print_Area</vt:lpstr>
      <vt:lpstr>'October 2016'!Print_Area</vt:lpstr>
      <vt:lpstr>'September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2021-09-10T09:39:59Z</dcterms:modified>
</cp:coreProperties>
</file>